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uridico\Desktop\Informacion Portal de Información Fundamental Transparencia\Agenda Dirección General\"/>
    </mc:Choice>
  </mc:AlternateContent>
  <bookViews>
    <workbookView xWindow="0" yWindow="0" windowWidth="24000" windowHeight="9135" tabRatio="611" activeTab="1"/>
  </bookViews>
  <sheets>
    <sheet name="Ene." sheetId="6" r:id="rId1"/>
    <sheet name="Feb." sheetId="9" r:id="rId2"/>
    <sheet name="Mar." sheetId="10" r:id="rId3"/>
    <sheet name="Abr." sheetId="11" r:id="rId4"/>
    <sheet name="May." sheetId="12" r:id="rId5"/>
    <sheet name="Jun." sheetId="13" r:id="rId6"/>
    <sheet name="Jul." sheetId="14" r:id="rId7"/>
    <sheet name="Ago." sheetId="15" r:id="rId8"/>
    <sheet name="Sep." sheetId="16" r:id="rId9"/>
    <sheet name="Oct." sheetId="17" r:id="rId10"/>
    <sheet name="Nov." sheetId="18" r:id="rId11"/>
    <sheet name="Dic." sheetId="19" r:id="rId12"/>
  </sheets>
  <definedNames>
    <definedName name="AñoNatural">Ene.!$K$2</definedName>
    <definedName name="_xlnm.Print_Area" localSheetId="3">Abr.!$B$2:$J$16</definedName>
    <definedName name="_xlnm.Print_Area" localSheetId="7">Ago.!$B$2:$J$16</definedName>
    <definedName name="_xlnm.Print_Area" localSheetId="11">Dic.!$B$2:$J$16</definedName>
    <definedName name="_xlnm.Print_Area" localSheetId="0">Ene.!$B$2:$J$16</definedName>
    <definedName name="_xlnm.Print_Area" localSheetId="1">Feb.!$B$2:$J$14</definedName>
    <definedName name="_xlnm.Print_Area" localSheetId="6">Jul.!$B$2:$J$16</definedName>
    <definedName name="_xlnm.Print_Area" localSheetId="5">Jun.!$B$2:$J$16</definedName>
    <definedName name="_xlnm.Print_Area" localSheetId="2">Mar.!$B$2:$J$14</definedName>
    <definedName name="_xlnm.Print_Area" localSheetId="4">May.!$B$2:$J$16</definedName>
    <definedName name="_xlnm.Print_Area" localSheetId="10">Nov.!$B$2:$J$16</definedName>
    <definedName name="_xlnm.Print_Area" localSheetId="9">Oct.!$B$2:$J$16</definedName>
    <definedName name="_xlnm.Print_Area" localSheetId="8">Sep.!$B$2:$J$16</definedName>
    <definedName name="DomAbr1">DATE(AñoNatural,4,1)-WEEKDAY(DATE(AñoNatural,4,1))+1</definedName>
    <definedName name="DomAgo1">DATE(AñoNatural,8,1)-WEEKDAY(DATE(AñoNatural,8,1))+1</definedName>
    <definedName name="DomDic1">DATE(AñoNatural,12,1)-WEEKDAY(DATE(AñoNatural,12,1))+1</definedName>
    <definedName name="DomEne1">DATE(AñoNatural,1,1)-WEEKDAY(DATE(AñoNatural,1,1))+1</definedName>
    <definedName name="DomFeb1">DATE(AñoNatural,2,1)-WEEKDAY(DATE(AñoNatural,2,1))+1</definedName>
    <definedName name="DomJul1">DATE(AñoNatural,7,1)-WEEKDAY(DATE(AñoNatural,7,1))+1</definedName>
    <definedName name="DomJun1">DATE(AñoNatural,6,1)-WEEKDAY(DATE(AñoNatural,6,1))+1</definedName>
    <definedName name="DomMar1">DATE(AñoNatural,3,1)-WEEKDAY(DATE(AñoNatural,3,1))+1</definedName>
    <definedName name="DomMay1">DATE(AñoNatural,5,1)-WEEKDAY(DATE(AñoNatural,5,1))+1</definedName>
    <definedName name="DomNov1">DATE(AñoNatural,11,1)-WEEKDAY(DATE(AñoNatural,11,1))+1</definedName>
    <definedName name="DomOct1">DATE(AñoNatural,10,1)-WEEKDAY(DATE(AñoNatural,10,1))+1</definedName>
    <definedName name="DomSep1">DATE(AñoNatural,9,1)-WEEKDAY(DATE(AñoNatural,9,1))+1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6" l="1"/>
  <c r="B3" i="19" l="1"/>
  <c r="B3" i="18"/>
  <c r="B3" i="17"/>
  <c r="B3" i="16"/>
  <c r="B3" i="15"/>
  <c r="B3" i="14"/>
  <c r="B3" i="13"/>
  <c r="B3" i="12"/>
  <c r="B3" i="11"/>
  <c r="B3" i="10"/>
  <c r="B3" i="9"/>
  <c r="B3" i="6"/>
  <c r="B5" i="6"/>
  <c r="D5" i="6"/>
  <c r="C15" i="11"/>
  <c r="B15" i="11"/>
  <c r="H13" i="11"/>
  <c r="G13" i="11"/>
  <c r="F13" i="11"/>
  <c r="E13" i="11"/>
  <c r="D13" i="11"/>
  <c r="C13" i="11"/>
  <c r="B13" i="11"/>
  <c r="H11" i="11"/>
  <c r="G11" i="11"/>
  <c r="F11" i="11"/>
  <c r="E11" i="11"/>
  <c r="D11" i="11"/>
  <c r="C11" i="11"/>
  <c r="B11" i="11"/>
  <c r="H9" i="11"/>
  <c r="G9" i="11"/>
  <c r="F9" i="11"/>
  <c r="E9" i="11"/>
  <c r="D9" i="11"/>
  <c r="C9" i="11"/>
  <c r="B9" i="11"/>
  <c r="H7" i="11"/>
  <c r="G7" i="11"/>
  <c r="F7" i="11"/>
  <c r="E7" i="11"/>
  <c r="D7" i="11"/>
  <c r="C7" i="11"/>
  <c r="B7" i="11"/>
  <c r="H5" i="11"/>
  <c r="G5" i="11"/>
  <c r="F5" i="11"/>
  <c r="E5" i="11"/>
  <c r="D5" i="11"/>
  <c r="C5" i="11"/>
  <c r="B5" i="11"/>
  <c r="C15" i="12"/>
  <c r="B15" i="12"/>
  <c r="H13" i="12"/>
  <c r="G13" i="12"/>
  <c r="F13" i="12"/>
  <c r="E13" i="12"/>
  <c r="D13" i="12"/>
  <c r="C13" i="12"/>
  <c r="B13" i="12"/>
  <c r="G11" i="12"/>
  <c r="F11" i="12"/>
  <c r="E11" i="12"/>
  <c r="D11" i="12"/>
  <c r="C11" i="12"/>
  <c r="B11" i="12"/>
  <c r="H9" i="12"/>
  <c r="G9" i="12"/>
  <c r="F9" i="12"/>
  <c r="E9" i="12"/>
  <c r="D9" i="12"/>
  <c r="C9" i="12"/>
  <c r="B9" i="12"/>
  <c r="H7" i="12"/>
  <c r="G7" i="12"/>
  <c r="F7" i="12"/>
  <c r="E7" i="12"/>
  <c r="D7" i="12"/>
  <c r="C7" i="12"/>
  <c r="B7" i="12"/>
  <c r="H5" i="12"/>
  <c r="G5" i="12"/>
  <c r="F5" i="12"/>
  <c r="E5" i="12"/>
  <c r="D5" i="12"/>
  <c r="C5" i="12"/>
  <c r="B5" i="12"/>
  <c r="C15" i="13"/>
  <c r="B15" i="13"/>
  <c r="H13" i="13"/>
  <c r="G13" i="13"/>
  <c r="F13" i="13"/>
  <c r="E13" i="13"/>
  <c r="D13" i="13"/>
  <c r="C13" i="13"/>
  <c r="B13" i="13"/>
  <c r="G11" i="13"/>
  <c r="F11" i="13"/>
  <c r="E11" i="13"/>
  <c r="D11" i="13"/>
  <c r="C11" i="13"/>
  <c r="B11" i="13"/>
  <c r="H9" i="13"/>
  <c r="G9" i="13"/>
  <c r="F9" i="13"/>
  <c r="E9" i="13"/>
  <c r="D9" i="13"/>
  <c r="C9" i="13"/>
  <c r="B9" i="13"/>
  <c r="H7" i="13"/>
  <c r="G7" i="13"/>
  <c r="F7" i="13"/>
  <c r="E7" i="13"/>
  <c r="D7" i="13"/>
  <c r="C7" i="13"/>
  <c r="B7" i="13"/>
  <c r="H5" i="13"/>
  <c r="F5" i="13"/>
  <c r="E5" i="13"/>
  <c r="D5" i="13"/>
  <c r="C5" i="13"/>
  <c r="B5" i="13"/>
  <c r="C15" i="14"/>
  <c r="B15" i="14"/>
  <c r="H13" i="14"/>
  <c r="G13" i="14"/>
  <c r="F13" i="14"/>
  <c r="E13" i="14"/>
  <c r="D13" i="14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C9" i="14"/>
  <c r="B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C15" i="15"/>
  <c r="B15" i="15"/>
  <c r="H13" i="15"/>
  <c r="G13" i="15"/>
  <c r="F13" i="15"/>
  <c r="E13" i="15"/>
  <c r="D13" i="15"/>
  <c r="C13" i="15"/>
  <c r="B13" i="15"/>
  <c r="H11" i="15"/>
  <c r="G11" i="15"/>
  <c r="F11" i="15"/>
  <c r="E11" i="15"/>
  <c r="D11" i="15"/>
  <c r="C11" i="15"/>
  <c r="B11" i="15"/>
  <c r="H9" i="15"/>
  <c r="G9" i="15"/>
  <c r="F9" i="15"/>
  <c r="E9" i="15"/>
  <c r="D9" i="15"/>
  <c r="C9" i="15"/>
  <c r="B9" i="15"/>
  <c r="H7" i="15"/>
  <c r="G7" i="15"/>
  <c r="F7" i="15"/>
  <c r="E7" i="15"/>
  <c r="D7" i="15"/>
  <c r="C7" i="15"/>
  <c r="B7" i="15"/>
  <c r="H5" i="15"/>
  <c r="G5" i="15"/>
  <c r="F5" i="15"/>
  <c r="E5" i="15"/>
  <c r="D5" i="15"/>
  <c r="C5" i="15"/>
  <c r="B5" i="15"/>
  <c r="C15" i="16"/>
  <c r="B15" i="16"/>
  <c r="H13" i="16"/>
  <c r="G13" i="16"/>
  <c r="F13" i="16"/>
  <c r="E13" i="16"/>
  <c r="D13" i="16"/>
  <c r="C13" i="16"/>
  <c r="B13" i="16"/>
  <c r="H11" i="16"/>
  <c r="G11" i="16"/>
  <c r="F11" i="16"/>
  <c r="E11" i="16"/>
  <c r="D11" i="16"/>
  <c r="C11" i="16"/>
  <c r="B11" i="16"/>
  <c r="H9" i="16"/>
  <c r="G9" i="16"/>
  <c r="F9" i="16"/>
  <c r="E9" i="16"/>
  <c r="D9" i="16"/>
  <c r="C9" i="16"/>
  <c r="B9" i="16"/>
  <c r="H7" i="16"/>
  <c r="G7" i="16"/>
  <c r="F7" i="16"/>
  <c r="E7" i="16"/>
  <c r="D7" i="16"/>
  <c r="C7" i="16"/>
  <c r="B7" i="16"/>
  <c r="H5" i="16"/>
  <c r="G5" i="16"/>
  <c r="F5" i="16"/>
  <c r="E5" i="16"/>
  <c r="D5" i="16"/>
  <c r="C5" i="16"/>
  <c r="B5" i="16"/>
  <c r="C15" i="17"/>
  <c r="B15" i="17"/>
  <c r="H13" i="17"/>
  <c r="F13" i="17"/>
  <c r="E13" i="17"/>
  <c r="D13" i="17"/>
  <c r="C13" i="17"/>
  <c r="H11" i="17"/>
  <c r="G11" i="17"/>
  <c r="F11" i="17"/>
  <c r="E11" i="17"/>
  <c r="D11" i="17"/>
  <c r="C11" i="17"/>
  <c r="B11" i="17"/>
  <c r="H9" i="17"/>
  <c r="G9" i="17"/>
  <c r="F9" i="17"/>
  <c r="E9" i="17"/>
  <c r="D9" i="17"/>
  <c r="C9" i="17"/>
  <c r="B9" i="17"/>
  <c r="G7" i="17"/>
  <c r="F7" i="17"/>
  <c r="E7" i="17"/>
  <c r="D7" i="17"/>
  <c r="C7" i="17"/>
  <c r="B7" i="17"/>
  <c r="H5" i="17"/>
  <c r="G5" i="17"/>
  <c r="F5" i="17"/>
  <c r="E5" i="17"/>
  <c r="D5" i="17"/>
  <c r="C5" i="17"/>
  <c r="B5" i="17"/>
  <c r="C15" i="18"/>
  <c r="B15" i="18"/>
  <c r="H13" i="18"/>
  <c r="G13" i="18"/>
  <c r="F13" i="18"/>
  <c r="E13" i="18"/>
  <c r="D13" i="18"/>
  <c r="C13" i="18"/>
  <c r="B13" i="18"/>
  <c r="H11" i="18"/>
  <c r="G11" i="18"/>
  <c r="F11" i="18"/>
  <c r="E11" i="18"/>
  <c r="D11" i="18"/>
  <c r="C11" i="18"/>
  <c r="B11" i="18"/>
  <c r="H9" i="18"/>
  <c r="G9" i="18"/>
  <c r="F9" i="18"/>
  <c r="E9" i="18"/>
  <c r="D9" i="18"/>
  <c r="C9" i="18"/>
  <c r="B9" i="18"/>
  <c r="H7" i="18"/>
  <c r="G7" i="18"/>
  <c r="F7" i="18"/>
  <c r="E7" i="18"/>
  <c r="D7" i="18"/>
  <c r="C7" i="18"/>
  <c r="B7" i="18"/>
  <c r="H5" i="18"/>
  <c r="G5" i="18"/>
  <c r="F5" i="18"/>
  <c r="E5" i="18"/>
  <c r="D5" i="18"/>
  <c r="C5" i="18"/>
  <c r="B5" i="18"/>
  <c r="C15" i="19"/>
  <c r="B15" i="19"/>
  <c r="H13" i="19"/>
  <c r="G13" i="19"/>
  <c r="F13" i="19"/>
  <c r="E13" i="19"/>
  <c r="D13" i="19"/>
  <c r="C13" i="19"/>
  <c r="B13" i="19"/>
  <c r="H11" i="19"/>
  <c r="G11" i="19"/>
  <c r="F11" i="19"/>
  <c r="E11" i="19"/>
  <c r="D11" i="19"/>
  <c r="C11" i="19"/>
  <c r="B11" i="19"/>
  <c r="H9" i="19"/>
  <c r="G9" i="19"/>
  <c r="F9" i="19"/>
  <c r="E9" i="19"/>
  <c r="D9" i="19"/>
  <c r="C9" i="19"/>
  <c r="B9" i="19"/>
  <c r="H7" i="19"/>
  <c r="G7" i="19"/>
  <c r="F7" i="19"/>
  <c r="E7" i="19"/>
  <c r="D7" i="19"/>
  <c r="C7" i="19"/>
  <c r="B7" i="19"/>
  <c r="H5" i="19"/>
  <c r="G5" i="19"/>
  <c r="F5" i="19"/>
  <c r="E5" i="19"/>
  <c r="D5" i="19"/>
  <c r="C5" i="19"/>
  <c r="B5" i="19"/>
  <c r="H13" i="10"/>
  <c r="G13" i="10"/>
  <c r="F13" i="10"/>
  <c r="E13" i="10"/>
  <c r="D13" i="10"/>
  <c r="C13" i="10"/>
  <c r="B13" i="10"/>
  <c r="H11" i="10"/>
  <c r="G11" i="10"/>
  <c r="F11" i="10"/>
  <c r="E11" i="10"/>
  <c r="D11" i="10"/>
  <c r="C11" i="10"/>
  <c r="B11" i="10"/>
  <c r="H9" i="10"/>
  <c r="G9" i="10"/>
  <c r="F9" i="10"/>
  <c r="E9" i="10"/>
  <c r="D9" i="10"/>
  <c r="C9" i="10"/>
  <c r="B9" i="10"/>
  <c r="H7" i="10"/>
  <c r="G7" i="10"/>
  <c r="F7" i="10"/>
  <c r="E7" i="10"/>
  <c r="D7" i="10"/>
  <c r="C7" i="10"/>
  <c r="B7" i="10"/>
  <c r="H5" i="10"/>
  <c r="G5" i="10"/>
  <c r="F5" i="10"/>
  <c r="E5" i="10"/>
  <c r="D5" i="10"/>
  <c r="C5" i="10"/>
  <c r="B5" i="10"/>
  <c r="H13" i="9"/>
  <c r="G13" i="9"/>
  <c r="F13" i="9"/>
  <c r="E13" i="9"/>
  <c r="D13" i="9"/>
  <c r="C13" i="9"/>
  <c r="B13" i="9"/>
  <c r="H11" i="9"/>
  <c r="G11" i="9"/>
  <c r="F11" i="9"/>
  <c r="E11" i="9"/>
  <c r="D11" i="9"/>
  <c r="C11" i="9"/>
  <c r="B11" i="9"/>
  <c r="H9" i="9"/>
  <c r="G9" i="9"/>
  <c r="F9" i="9"/>
  <c r="E9" i="9"/>
  <c r="D9" i="9"/>
  <c r="C9" i="9"/>
  <c r="B9" i="9"/>
  <c r="H7" i="9"/>
  <c r="G7" i="9"/>
  <c r="F7" i="9"/>
  <c r="E7" i="9"/>
  <c r="D7" i="9"/>
  <c r="C7" i="9"/>
  <c r="B7" i="9"/>
  <c r="H5" i="9"/>
  <c r="G5" i="9"/>
  <c r="F5" i="9"/>
  <c r="E5" i="9"/>
  <c r="D5" i="9"/>
  <c r="C5" i="9"/>
  <c r="B5" i="9"/>
  <c r="C5" i="6"/>
  <c r="E5" i="6"/>
  <c r="F5" i="6"/>
  <c r="G5" i="6"/>
  <c r="H5" i="6"/>
  <c r="B7" i="6"/>
  <c r="C7" i="6"/>
  <c r="D7" i="6"/>
  <c r="E7" i="6"/>
  <c r="F7" i="6"/>
  <c r="G7" i="6"/>
  <c r="H7" i="6"/>
  <c r="B11" i="6"/>
  <c r="C11" i="6"/>
  <c r="D11" i="6"/>
  <c r="E11" i="6"/>
  <c r="F11" i="6"/>
  <c r="G11" i="6"/>
  <c r="H11" i="6"/>
</calcChain>
</file>

<file path=xl/sharedStrings.xml><?xml version="1.0" encoding="utf-8"?>
<sst xmlns="http://schemas.openxmlformats.org/spreadsheetml/2006/main" count="140" uniqueCount="28">
  <si>
    <t>LUNES</t>
  </si>
  <si>
    <t>MARTES</t>
  </si>
  <si>
    <t>MIÉRCOLES</t>
  </si>
  <si>
    <t>JUEVES</t>
  </si>
  <si>
    <t>VIERNES</t>
  </si>
  <si>
    <t>SÁBADO</t>
  </si>
  <si>
    <t>DOMINGO</t>
  </si>
  <si>
    <t>NOTAS:</t>
  </si>
  <si>
    <t>SELECCIONE UN AÑO:</t>
  </si>
  <si>
    <t>No hubo actividad programada</t>
  </si>
  <si>
    <t>No hay actividad programada</t>
  </si>
  <si>
    <t xml:space="preserve">Reunión con OPDS  Secretaria de Economia </t>
  </si>
  <si>
    <t>Primer Reunión Estatal para Mejorar el Sector Productivo del Ladrillo Artesanal en Jalisco. - Reunión OPDS</t>
  </si>
  <si>
    <t xml:space="preserve">Inaguracion Color  con sabor a Jalisco </t>
  </si>
  <si>
    <t>Reunión con Empresarios del Mpio. de Autlan de Navarro</t>
  </si>
  <si>
    <t>Reunión con emprendedores del salto Jalisco</t>
  </si>
  <si>
    <t>Presentación de ideas emprendedoras de alumnos de la licenciatura en Gastronomía, de la Universidad Enrique Diaz de Leon.</t>
  </si>
  <si>
    <t>Conferencia en el Colegio Ingenieros Arquitectos del Estado de Jalisco AC</t>
  </si>
  <si>
    <t>Peedfunding: Inversión para emprendedores de Spark UP</t>
  </si>
  <si>
    <t xml:space="preserve">Plática con alumnos de la Escuela Politécnica </t>
  </si>
  <si>
    <t>Junta de Gobierno IJALDEM</t>
  </si>
  <si>
    <t xml:space="preserve">1.-Reunion con empresarios de Yahualica </t>
  </si>
  <si>
    <t>Demo Day ch proyectos incubados en SparkUp al estilo Silicon Valley</t>
  </si>
  <si>
    <t>Conmemoración del Centenario de la Constitución Política de los Estados Unidos Mexicanos</t>
  </si>
  <si>
    <t>Glosa Ciudadana del Cuarto Informe</t>
  </si>
  <si>
    <t>1.- Glosa Ciudadana del Cuarto Informe 2.-Sesión Trabajo - Mapeo Ecosistema Startups</t>
  </si>
  <si>
    <t>XLI Expo Ocotlán Mueblera Internacional</t>
  </si>
  <si>
    <t>50 Edición de la Exposición Nacional de Artículos de Regalo y Decoración Artesanal Mexicana (ENAR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</si>
</sst>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"/>
    <numFmt numFmtId="165" formatCode="mmmm\ yyyy"/>
    <numFmt numFmtId="166" formatCode="mmmm"/>
  </numFmts>
  <fonts count="25" x14ac:knownFonts="1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sz val="10"/>
      <color theme="1"/>
      <name val="Cambria"/>
      <family val="2"/>
      <scheme val="minor"/>
    </font>
    <font>
      <sz val="9"/>
      <color theme="1"/>
      <name val="Cambria"/>
      <family val="2"/>
      <scheme val="minor"/>
    </font>
    <font>
      <sz val="10"/>
      <name val="Cambria"/>
      <family val="2"/>
      <scheme val="minor"/>
    </font>
    <font>
      <sz val="10"/>
      <name val="Cambria"/>
      <family val="1"/>
      <scheme val="minor"/>
    </font>
    <font>
      <sz val="12"/>
      <name val="Cambria"/>
      <family val="2"/>
      <scheme val="minor"/>
    </font>
    <font>
      <sz val="28"/>
      <name val="Cambria"/>
      <family val="2"/>
      <scheme val="minor"/>
    </font>
    <font>
      <sz val="10"/>
      <color theme="1"/>
      <name val="Cambria"/>
      <family val="1"/>
      <scheme val="minor"/>
    </font>
    <font>
      <sz val="11"/>
      <name val="Cambria"/>
      <family val="1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2" fillId="4" borderId="10" xfId="1" applyFont="1" applyFill="1" applyBorder="1" applyAlignment="1">
      <alignment horizontal="center" vertical="top" wrapText="1"/>
    </xf>
    <xf numFmtId="0" fontId="12" fillId="4" borderId="10" xfId="3" applyFont="1" applyFill="1" applyBorder="1" applyAlignment="1">
      <alignment horizontal="center" vertical="top" wrapText="1"/>
    </xf>
    <xf numFmtId="0" fontId="12" fillId="0" borderId="10" xfId="1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164" fontId="13" fillId="4" borderId="11" xfId="1" applyNumberFormat="1" applyFont="1" applyFill="1" applyBorder="1" applyAlignment="1">
      <alignment horizontal="left" vertical="top" wrapText="1"/>
    </xf>
    <xf numFmtId="164" fontId="13" fillId="0" borderId="11" xfId="1" applyNumberFormat="1" applyFont="1" applyFill="1" applyBorder="1" applyAlignment="1">
      <alignment horizontal="left" vertical="top" wrapText="1"/>
    </xf>
    <xf numFmtId="164" fontId="13" fillId="4" borderId="12" xfId="1" applyNumberFormat="1" applyFont="1" applyFill="1" applyBorder="1" applyAlignment="1">
      <alignment horizontal="left" vertical="top" wrapText="1"/>
    </xf>
    <xf numFmtId="164" fontId="13" fillId="0" borderId="12" xfId="1" applyNumberFormat="1" applyFont="1" applyFill="1" applyBorder="1" applyAlignment="1">
      <alignment horizontal="left" vertical="top" wrapText="1"/>
    </xf>
    <xf numFmtId="164" fontId="13" fillId="0" borderId="13" xfId="1" applyNumberFormat="1" applyFont="1" applyFill="1" applyBorder="1" applyAlignment="1">
      <alignment horizontal="left" vertical="top" wrapText="1"/>
    </xf>
    <xf numFmtId="0" fontId="2" fillId="5" borderId="0" xfId="1" applyFill="1"/>
    <xf numFmtId="0" fontId="14" fillId="0" borderId="0" xfId="1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0" fillId="0" borderId="0" xfId="0" applyFill="1"/>
    <xf numFmtId="164" fontId="13" fillId="0" borderId="0" xfId="1" applyNumberFormat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top" wrapText="1"/>
    </xf>
    <xf numFmtId="0" fontId="16" fillId="4" borderId="10" xfId="1" applyFont="1" applyFill="1" applyBorder="1" applyAlignment="1">
      <alignment horizontal="center" vertical="top" wrapText="1"/>
    </xf>
    <xf numFmtId="0" fontId="16" fillId="4" borderId="10" xfId="3" applyFont="1" applyFill="1" applyBorder="1" applyAlignment="1">
      <alignment horizontal="center" vertical="top" wrapText="1"/>
    </xf>
    <xf numFmtId="0" fontId="16" fillId="4" borderId="15" xfId="1" applyFont="1" applyFill="1" applyBorder="1" applyAlignment="1">
      <alignment horizontal="center" vertical="top" wrapText="1"/>
    </xf>
    <xf numFmtId="0" fontId="17" fillId="0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5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top" wrapText="1"/>
    </xf>
    <xf numFmtId="0" fontId="18" fillId="4" borderId="10" xfId="3" applyFont="1" applyFill="1" applyBorder="1" applyAlignment="1">
      <alignment horizontal="center" vertical="top" wrapText="1"/>
    </xf>
    <xf numFmtId="0" fontId="18" fillId="0" borderId="10" xfId="1" applyFont="1" applyFill="1" applyBorder="1" applyAlignment="1">
      <alignment horizontal="center" vertical="top" wrapText="1"/>
    </xf>
    <xf numFmtId="0" fontId="18" fillId="0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0" xfId="0" applyFont="1"/>
    <xf numFmtId="166" fontId="21" fillId="0" borderId="0" xfId="0" applyNumberFormat="1" applyFont="1" applyFill="1" applyBorder="1" applyAlignment="1">
      <alignment vertical="center" textRotation="90"/>
    </xf>
    <xf numFmtId="0" fontId="2" fillId="0" borderId="0" xfId="1" applyFont="1"/>
    <xf numFmtId="0" fontId="19" fillId="4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top" wrapText="1"/>
    </xf>
    <xf numFmtId="0" fontId="16" fillId="0" borderId="10" xfId="3" applyFont="1" applyFill="1" applyBorder="1" applyAlignment="1">
      <alignment horizontal="center" vertical="top" wrapText="1"/>
    </xf>
    <xf numFmtId="0" fontId="22" fillId="0" borderId="10" xfId="1" applyFont="1" applyFill="1" applyBorder="1" applyAlignment="1">
      <alignment horizontal="center" vertical="top" wrapText="1"/>
    </xf>
    <xf numFmtId="0" fontId="22" fillId="4" borderId="10" xfId="1" applyFont="1" applyFill="1" applyBorder="1" applyAlignment="1">
      <alignment horizontal="center" vertical="top" wrapText="1"/>
    </xf>
    <xf numFmtId="0" fontId="19" fillId="4" borderId="10" xfId="1" applyFont="1" applyFill="1" applyBorder="1" applyAlignment="1">
      <alignment horizontal="left" vertical="top" wrapText="1"/>
    </xf>
    <xf numFmtId="0" fontId="19" fillId="4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left" vertical="top" wrapText="1"/>
    </xf>
    <xf numFmtId="0" fontId="19" fillId="0" borderId="10" xfId="3" applyFont="1" applyFill="1" applyBorder="1" applyAlignment="1">
      <alignment horizontal="center" vertical="top" wrapText="1"/>
    </xf>
    <xf numFmtId="164" fontId="23" fillId="4" borderId="12" xfId="1" applyNumberFormat="1" applyFont="1" applyFill="1" applyBorder="1" applyAlignment="1">
      <alignment horizontal="left" vertical="top" wrapText="1"/>
    </xf>
    <xf numFmtId="164" fontId="23" fillId="6" borderId="12" xfId="1" applyNumberFormat="1" applyFont="1" applyFill="1" applyBorder="1" applyAlignment="1">
      <alignment horizontal="left" vertical="top" wrapText="1"/>
    </xf>
    <xf numFmtId="0" fontId="24" fillId="0" borderId="0" xfId="0" applyFont="1"/>
    <xf numFmtId="0" fontId="9" fillId="0" borderId="0" xfId="2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4" fontId="11" fillId="0" borderId="5" xfId="2" applyNumberFormat="1" applyFont="1" applyFill="1" applyBorder="1" applyAlignment="1">
      <alignment horizontal="left" vertical="center" wrapText="1"/>
    </xf>
    <xf numFmtId="164" fontId="11" fillId="0" borderId="6" xfId="2" applyNumberFormat="1" applyFont="1" applyFill="1" applyBorder="1" applyAlignment="1">
      <alignment horizontal="left" vertical="center" wrapText="1"/>
    </xf>
    <xf numFmtId="164" fontId="11" fillId="0" borderId="7" xfId="2" applyNumberFormat="1" applyFont="1" applyFill="1" applyBorder="1" applyAlignment="1">
      <alignment horizontal="left" vertical="center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</cellXfs>
  <cellStyles count="6">
    <cellStyle name="40% - Accent1 2" xfId="3"/>
    <cellStyle name="Accent1 2" xfId="2"/>
    <cellStyle name="Heading 1 2" xfId="4"/>
    <cellStyle name="Hipervínculo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AñoNatural" max="2999" min="1900" page="10" val="201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336852</xdr:colOff>
      <xdr:row>3</xdr:row>
      <xdr:rowOff>104540</xdr:rowOff>
    </xdr:from>
    <xdr:to>
      <xdr:col>9</xdr:col>
      <xdr:colOff>1035429</xdr:colOff>
      <xdr:row>7</xdr:row>
      <xdr:rowOff>453867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8769" y="1459207"/>
          <a:ext cx="1883910" cy="188391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8</xdr:row>
      <xdr:rowOff>73900</xdr:rowOff>
    </xdr:from>
    <xdr:to>
      <xdr:col>10</xdr:col>
      <xdr:colOff>166076</xdr:colOff>
      <xdr:row>12</xdr:row>
      <xdr:rowOff>130902</xdr:rowOff>
    </xdr:to>
    <xdr:sp macro="" textlink="">
      <xdr:nvSpPr>
        <xdr:cNvPr id="25" name="Cuadro de texto 24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70943" y="3778067"/>
          <a:ext cx="2132466" cy="20678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altLang="zh-CN" sz="1200" b="0" i="0" u="none" strike="noStrike" kern="0" cap="none" spc="0" normalizeH="0" baseline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altLang="zh-CN" sz="1200" b="0" i="0" u="none" strike="noStrike" kern="0" cap="none" spc="0" normalizeH="0" baseline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hola@ijaldem.com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603250</xdr:colOff>
      <xdr:row>0</xdr:row>
      <xdr:rowOff>21167</xdr:rowOff>
    </xdr:from>
    <xdr:to>
      <xdr:col>10</xdr:col>
      <xdr:colOff>1037166</xdr:colOff>
      <xdr:row>2</xdr:row>
      <xdr:rowOff>5962</xdr:rowOff>
    </xdr:to>
    <xdr:pic>
      <xdr:nvPicPr>
        <xdr:cNvPr id="12" name="11 Imagen" descr="unnamed.pn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0500" y="21167"/>
          <a:ext cx="1523999" cy="5457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</xdr:row>
          <xdr:rowOff>85725</xdr:rowOff>
        </xdr:from>
        <xdr:to>
          <xdr:col>11</xdr:col>
          <xdr:colOff>114300</xdr:colOff>
          <xdr:row>1</xdr:row>
          <xdr:rowOff>314325</xdr:rowOff>
        </xdr:to>
        <xdr:sp macro="" textlink="">
          <xdr:nvSpPr>
            <xdr:cNvPr id="1026" name="Control de número 2" descr="Control de número. Use el control de número para cambiar el año del calendario o escriba el año que desee en la celda L2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Vieiras caramelizadas en cama de acelgas multicolor rehogadas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742950</xdr:rowOff>
    </xdr:from>
    <xdr:to>
      <xdr:col>10</xdr:col>
      <xdr:colOff>125850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8839200" y="56483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</a:p>
        <a:p>
          <a:pPr fontAlgn="base"/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828675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Dos tazones de fuente de sopa de zanahoria adornado con un remolino de copos de yogur y el perejil. Para cambiar esta imagen, haga clic en imagen y, a continuación, haga clic en Cambiar imagen.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7</xdr:row>
      <xdr:rowOff>542925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Fuente con postre helado de chocolate y virutas de brownie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771525</xdr:rowOff>
    </xdr:from>
    <xdr:to>
      <xdr:col>10</xdr:col>
      <xdr:colOff>161850</xdr:colOff>
      <xdr:row>16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8839200" y="5676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10</xdr:row>
      <xdr:rowOff>161925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31709</xdr:rowOff>
    </xdr:from>
    <xdr:to>
      <xdr:col>9</xdr:col>
      <xdr:colOff>1035035</xdr:colOff>
      <xdr:row>7</xdr:row>
      <xdr:rowOff>506429</xdr:rowOff>
    </xdr:to>
    <xdr:pic>
      <xdr:nvPicPr>
        <xdr:cNvPr id="2" name="Imagen 1" descr="Puchero con carne y verduras frescas. 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646676</xdr:rowOff>
    </xdr:from>
    <xdr:to>
      <xdr:col>10</xdr:col>
      <xdr:colOff>125850</xdr:colOff>
      <xdr:row>13</xdr:row>
      <xdr:rowOff>707912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866717" y="4541343"/>
          <a:ext cx="2096466" cy="2072069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base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base" latinLnBrk="0" hangingPunct="1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200">
            <a:solidFill>
              <a:schemeClr val="accent6"/>
            </a:solidFill>
          </a:endParaRPr>
        </a:p>
      </xdr:txBody>
    </xdr:sp>
    <xdr:clientData/>
  </xdr:twoCellAnchor>
  <xdr:twoCellAnchor editAs="oneCell">
    <xdr:from>
      <xdr:col>8</xdr:col>
      <xdr:colOff>740847</xdr:colOff>
      <xdr:row>1</xdr:row>
      <xdr:rowOff>0</xdr:rowOff>
    </xdr:from>
    <xdr:to>
      <xdr:col>9</xdr:col>
      <xdr:colOff>1078002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764" y="179917"/>
          <a:ext cx="1522488" cy="542688"/>
        </a:xfrm>
        <a:prstGeom prst="rect">
          <a:avLst/>
        </a:prstGeom>
      </xdr:spPr>
    </xdr:pic>
    <xdr:clientData/>
  </xdr:twoCellAnchor>
  <xdr:twoCellAnchor>
    <xdr:from>
      <xdr:col>8</xdr:col>
      <xdr:colOff>308941</xdr:colOff>
      <xdr:row>3</xdr:row>
      <xdr:rowOff>29592</xdr:rowOff>
    </xdr:from>
    <xdr:to>
      <xdr:col>9</xdr:col>
      <xdr:colOff>1007518</xdr:colOff>
      <xdr:row>9</xdr:row>
      <xdr:rowOff>77258</xdr:rowOff>
    </xdr:to>
    <xdr:pic>
      <xdr:nvPicPr>
        <xdr:cNvPr id="17" name="Imagen 15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83910" cy="25876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adornada con rabanitos y frutos secos. 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428625</xdr:rowOff>
    </xdr:from>
    <xdr:to>
      <xdr:col>10</xdr:col>
      <xdr:colOff>135375</xdr:colOff>
      <xdr:row>13</xdr:row>
      <xdr:rowOff>489860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848725" y="43243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8</xdr:row>
      <xdr:rowOff>180976</xdr:rowOff>
    </xdr:to>
    <xdr:pic>
      <xdr:nvPicPr>
        <xdr:cNvPr id="11" name="Imagen 4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25114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762000</xdr:colOff>
      <xdr:row>1</xdr:row>
      <xdr:rowOff>0</xdr:rowOff>
    </xdr:from>
    <xdr:to>
      <xdr:col>10</xdr:col>
      <xdr:colOff>17538</xdr:colOff>
      <xdr:row>2</xdr:row>
      <xdr:rowOff>161688</xdr:rowOff>
    </xdr:to>
    <xdr:pic>
      <xdr:nvPicPr>
        <xdr:cNvPr id="12" name="11 Imagen" descr="unnamed.png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640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9</xdr:row>
      <xdr:rowOff>257175</xdr:rowOff>
    </xdr:from>
    <xdr:to>
      <xdr:col>11</xdr:col>
      <xdr:colOff>150225</xdr:colOff>
      <xdr:row>13</xdr:row>
      <xdr:rowOff>318410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972550" y="4791075"/>
          <a:ext cx="2160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200"/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1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447675</xdr:colOff>
      <xdr:row>3</xdr:row>
      <xdr:rowOff>19050</xdr:rowOff>
    </xdr:from>
    <xdr:to>
      <xdr:col>10</xdr:col>
      <xdr:colOff>64635</xdr:colOff>
      <xdr:row>8</xdr:row>
      <xdr:rowOff>34966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1371600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Bol con macedoni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chemeClr val="accent1">
                <a:lumMod val="7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485775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6" name="5 Imagen" descr="unnamed.png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con ruc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885825</xdr:rowOff>
    </xdr:from>
    <xdr:to>
      <xdr:col>10</xdr:col>
      <xdr:colOff>171375</xdr:colOff>
      <xdr:row>12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8848725" y="6057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n-US" sz="1200">
            <a:effectLst/>
          </a:endParaRPr>
        </a:p>
        <a:p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solidFill>
              <a:srgbClr val="FFC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295275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409261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Granizado de sandía con media rodaja de limón y perejil por encima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742950</xdr:rowOff>
    </xdr:from>
    <xdr:to>
      <xdr:col>10</xdr:col>
      <xdr:colOff>125850</xdr:colOff>
      <xdr:row>13</xdr:row>
      <xdr:rowOff>327935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8839200" y="52768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200">
            <a:effectLst/>
          </a:endParaRPr>
        </a:p>
        <a:p>
          <a:pPr fontAlgn="base"/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9</xdr:row>
      <xdr:rowOff>342901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Salmón a la parrilla con verduras en un plato ovalado.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962025</xdr:rowOff>
    </xdr:from>
    <xdr:to>
      <xdr:col>10</xdr:col>
      <xdr:colOff>125850</xdr:colOff>
      <xdr:row>13</xdr:row>
      <xdr:rowOff>385085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8839200" y="5172075"/>
          <a:ext cx="2088000" cy="255678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Rodajas de manzana cocinadas dispuestas en espiral sobre un plato. Para cambiar esta imagen, haga clic en ella con el botón secundario y luego haga clic en Cambiar imagen.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790575</xdr:rowOff>
    </xdr:from>
    <xdr:to>
      <xdr:col>10</xdr:col>
      <xdr:colOff>125850</xdr:colOff>
      <xdr:row>14</xdr:row>
      <xdr:rowOff>32660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8839200" y="50006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499984740745262"/>
    <pageSetUpPr fitToPage="1"/>
  </sheetPr>
  <dimension ref="A1:R20"/>
  <sheetViews>
    <sheetView showGridLines="0" topLeftCell="A7" zoomScale="70" zoomScaleNormal="70" workbookViewId="0">
      <selection activeCell="H26" sqref="H2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12.4414062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">
      <c r="K1" s="20" t="s">
        <v>8</v>
      </c>
    </row>
    <row r="2" spans="1:18" ht="30" customHeight="1" x14ac:dyDescent="0.25">
      <c r="A2" s="22"/>
      <c r="B2" s="19"/>
      <c r="C2" s="19"/>
      <c r="D2" s="19"/>
      <c r="E2" s="19"/>
      <c r="F2" s="19"/>
      <c r="G2" s="19"/>
      <c r="H2" s="19"/>
      <c r="I2" s="19"/>
      <c r="J2" s="19"/>
      <c r="K2" s="21">
        <v>2017</v>
      </c>
    </row>
    <row r="3" spans="1:18" ht="62.25" customHeight="1" x14ac:dyDescent="0.25">
      <c r="A3"/>
      <c r="B3" s="54" t="str">
        <f>UPPER(TEXT(DATE(AñoNatural,1,1),"mmmm aaaa"))</f>
        <v>ENERO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IF(DAY(DomEne1)=1,"",IF(AND(YEAR(DomEne1+1)=AñoNatural,MONTH(DomEne1+1)=1),DomEne1+1,""))</f>
        <v/>
      </c>
      <c r="C5" s="14" t="str">
        <f>IF(DAY(DomEne1)=1,"",IF(AND(YEAR(DomEne1+2)=AñoNatural,MONTH(DomEne1+2)=1),DomEne1+2,""))</f>
        <v/>
      </c>
      <c r="D5" s="14" t="str">
        <f>IF(DAY(DomEne1)=1,"",IF(AND(YEAR(DomEne1+3)=AñoNatural,MONTH(DomEne1+3)=1),DomEne1+3,""))</f>
        <v/>
      </c>
      <c r="E5" s="14" t="str">
        <f>IF(DAY(DomEne1)=1,"",IF(AND(YEAR(DomEne1+4)=AñoNatural,MONTH(DomEne1+4)=1),DomEne1+4,""))</f>
        <v/>
      </c>
      <c r="F5" s="14" t="str">
        <f>IF(DAY(DomEne1)=1,"",IF(AND(YEAR(DomEne1+5)=AñoNatural,MONTH(DomEne1+5)=1),DomEne1+5,""))</f>
        <v/>
      </c>
      <c r="G5" s="14" t="str">
        <f>IF(DAY(DomEne1)=1,"",IF(AND(YEAR(DomEne1+6)=AñoNatural,MONTH(DomEne1+6)=1),DomEne1+6,""))</f>
        <v/>
      </c>
      <c r="H5" s="14">
        <f>IF(DAY(DomEne1)=1,IF(AND(YEAR(DomEne1)=AñoNatural,MONTH(DomEne1)=1),DomEne1,""),IF(AND(YEAR(DomEne1+7)=AñoNatural,MONTH(DomEne1+7)=1),DomEne1+7,""))</f>
        <v>42736</v>
      </c>
      <c r="I5" s="3"/>
      <c r="K5" s="1"/>
      <c r="L5" s="1"/>
      <c r="M5" s="1"/>
      <c r="Q5" s="2"/>
      <c r="R5" s="1"/>
    </row>
    <row r="6" spans="1:18" s="2" customFormat="1" ht="40.5" customHeight="1" x14ac:dyDescent="0.25">
      <c r="A6"/>
      <c r="B6" s="25"/>
      <c r="C6" s="25"/>
      <c r="D6" s="25"/>
      <c r="E6" s="25"/>
      <c r="F6" s="25"/>
      <c r="G6" s="26"/>
      <c r="H6" s="26" t="s">
        <v>10</v>
      </c>
      <c r="I6" s="3"/>
    </row>
    <row r="7" spans="1:18" ht="15" customHeight="1" x14ac:dyDescent="0.25">
      <c r="A7"/>
      <c r="B7" s="15">
        <f>IF(DAY(DomEne1)=1,IF(AND(YEAR(DomEne1+1)=AñoNatural,MONTH(DomEne1+1)=1),DomEne1+1,""),IF(AND(YEAR(DomEne1+8)=AñoNatural,MONTH(DomEne1+8)=1),DomEne1+8,""))</f>
        <v>42737</v>
      </c>
      <c r="C7" s="15">
        <f>IF(DAY(DomEne1)=1,IF(AND(YEAR(DomEne1+2)=AñoNatural,MONTH(DomEne1+2)=1),DomEne1+2,""),IF(AND(YEAR(DomEne1+9)=AñoNatural,MONTH(DomEne1+9)=1),DomEne1+9,""))</f>
        <v>42738</v>
      </c>
      <c r="D7" s="15">
        <f>IF(DAY(DomEne1)=1,IF(AND(YEAR(DomEne1+3)=AñoNatural,MONTH(DomEne1+3)=1),DomEne1+3,""),IF(AND(YEAR(DomEne1+10)=AñoNatural,MONTH(DomEne1+10)=1),DomEne1+10,""))</f>
        <v>42739</v>
      </c>
      <c r="E7" s="15">
        <f>IF(DAY(DomEne1)=1,IF(AND(YEAR(DomEne1+4)=AñoNatural,MONTH(DomEne1+4)=1),DomEne1+4,""),IF(AND(YEAR(DomEne1+11)=AñoNatural,MONTH(DomEne1+11)=1),DomEne1+11,""))</f>
        <v>42740</v>
      </c>
      <c r="F7" s="15">
        <f>IF(DAY(DomEne1)=1,IF(AND(YEAR(DomEne1+5)=AñoNatural,MONTH(DomEne1+5)=1),DomEne1+5,""),IF(AND(YEAR(DomEne1+12)=AñoNatural,MONTH(DomEne1+12)=1),DomEne1+12,""))</f>
        <v>42741</v>
      </c>
      <c r="G7" s="15">
        <f>IF(DAY(DomEne1)=1,IF(AND(YEAR(DomEne1+6)=AñoNatural,MONTH(DomEne1+6)=1),DomEne1+6,""),IF(AND(YEAR(DomEne1+13)=AñoNatural,MONTH(DomEne1+13)=1),DomEne1+13,""))</f>
        <v>42742</v>
      </c>
      <c r="H7" s="15">
        <f>IF(DAY(DomEne1)=1,IF(AND(YEAR(DomEne1+7)=AñoNatural,MONTH(DomEne1+7)=1),DomEne1+7,""),IF(AND(YEAR(DomEne1+14)=AñoNatural,MONTH(DomEne1+14)=1),DomEne1+14,""))</f>
        <v>42743</v>
      </c>
      <c r="I7" s="3"/>
    </row>
    <row r="8" spans="1:18" ht="59.25" customHeight="1" x14ac:dyDescent="0.25">
      <c r="A8"/>
      <c r="B8" s="29" t="s">
        <v>10</v>
      </c>
      <c r="C8" s="29" t="s">
        <v>10</v>
      </c>
      <c r="D8" s="29" t="s">
        <v>11</v>
      </c>
      <c r="E8" s="29" t="s">
        <v>10</v>
      </c>
      <c r="F8" s="29" t="s">
        <v>10</v>
      </c>
      <c r="G8" s="29" t="s">
        <v>10</v>
      </c>
      <c r="H8" s="29" t="s">
        <v>10</v>
      </c>
      <c r="I8" s="3"/>
    </row>
    <row r="9" spans="1:18" ht="84.75" customHeight="1" x14ac:dyDescent="0.25">
      <c r="A9"/>
      <c r="B9" s="49" t="s">
        <v>12</v>
      </c>
      <c r="C9" s="49" t="s">
        <v>10</v>
      </c>
      <c r="D9" s="49" t="s">
        <v>10</v>
      </c>
      <c r="E9" s="49" t="s">
        <v>10</v>
      </c>
      <c r="F9" s="49" t="s">
        <v>10</v>
      </c>
      <c r="G9" s="49" t="s">
        <v>10</v>
      </c>
      <c r="H9" s="49" t="s">
        <v>10</v>
      </c>
      <c r="I9" s="3"/>
    </row>
    <row r="10" spans="1:18" ht="38.25" customHeight="1" x14ac:dyDescent="0.25">
      <c r="A10"/>
      <c r="B10" s="30"/>
      <c r="C10" s="30"/>
      <c r="D10" s="30"/>
      <c r="E10" s="30"/>
      <c r="F10" s="25"/>
      <c r="G10" s="30"/>
      <c r="H10" s="30"/>
      <c r="I10" s="3"/>
    </row>
    <row r="11" spans="1:18" ht="15" customHeight="1" x14ac:dyDescent="0.25">
      <c r="A11"/>
      <c r="B11" s="17">
        <f>IF(DAY(DomEne1)=1,IF(AND(YEAR(DomEne1+15)=AñoNatural,MONTH(DomEne1+15)=1),DomEne1+15,""),IF(AND(YEAR(DomEne1+22)=AñoNatural,MONTH(DomEne1+22)=1),DomEne1+22,""))</f>
        <v>42751</v>
      </c>
      <c r="C11" s="17">
        <f>IF(DAY(DomEne1)=1,IF(AND(YEAR(DomEne1+16)=AñoNatural,MONTH(DomEne1+16)=1),DomEne1+16,""),IF(AND(YEAR(DomEne1+23)=AñoNatural,MONTH(DomEne1+23)=1),DomEne1+23,""))</f>
        <v>42752</v>
      </c>
      <c r="D11" s="17">
        <f>IF(DAY(DomEne1)=1,IF(AND(YEAR(DomEne1+17)=AñoNatural,MONTH(DomEne1+17)=1),DomEne1+17,""),IF(AND(YEAR(DomEne1+24)=AñoNatural,MONTH(DomEne1+24)=1),DomEne1+24,""))</f>
        <v>42753</v>
      </c>
      <c r="E11" s="17">
        <f>IF(DAY(DomEne1)=1,IF(AND(YEAR(DomEne1+18)=AñoNatural,MONTH(DomEne1+18)=1),DomEne1+18,""),IF(AND(YEAR(DomEne1+25)=AñoNatural,MONTH(DomEne1+25)=1),DomEne1+25,""))</f>
        <v>42754</v>
      </c>
      <c r="F11" s="17">
        <f>IF(DAY(DomEne1)=1,IF(AND(YEAR(DomEne1+19)=AñoNatural,MONTH(DomEne1+19)=1),DomEne1+19,""),IF(AND(YEAR(DomEne1+26)=AñoNatural,MONTH(DomEne1+26)=1),DomEne1+26,""))</f>
        <v>42755</v>
      </c>
      <c r="G11" s="17">
        <f>IF(DAY(DomEne1)=1,IF(AND(YEAR(DomEne1+20)=AñoNatural,MONTH(DomEne1+20)=1),DomEne1+20,""),IF(AND(YEAR(DomEne1+27)=AñoNatural,MONTH(DomEne1+27)=1),DomEne1+27,""))</f>
        <v>42756</v>
      </c>
      <c r="H11" s="17">
        <f>IF(DAY(DomEne1)=1,IF(AND(YEAR(DomEne1+21)=AñoNatural,MONTH(DomEne1+21)=1),DomEne1+21,""),IF(AND(YEAR(DomEne1+28)=AñoNatural,MONTH(DomEne1+28)=1),DomEne1+28,""))</f>
        <v>42757</v>
      </c>
      <c r="I11" s="3"/>
    </row>
    <row r="12" spans="1:18" ht="48" customHeight="1" x14ac:dyDescent="0.25">
      <c r="A12"/>
      <c r="B12" s="50" t="s">
        <v>10</v>
      </c>
      <c r="C12" s="28" t="s">
        <v>13</v>
      </c>
      <c r="D12" s="28" t="s">
        <v>14</v>
      </c>
      <c r="E12" s="29" t="s">
        <v>10</v>
      </c>
      <c r="F12" s="28" t="s">
        <v>15</v>
      </c>
      <c r="G12" s="29" t="s">
        <v>10</v>
      </c>
      <c r="H12" s="29" t="s">
        <v>10</v>
      </c>
      <c r="I12" s="3"/>
    </row>
    <row r="13" spans="1:18" ht="60.75" customHeight="1" x14ac:dyDescent="0.25">
      <c r="A13"/>
      <c r="B13" s="16">
        <f>IF(DAY(DomEne1)=1,IF(AND(YEAR(DomEne1+22)=AñoNatural,MONTH(DomEne1+22)=1),DomEne1+22,""),IF(AND(YEAR(DomEne1+29)=AñoNatural,MONTH(DomEne1+29)=1),DomEne1+29,""))</f>
        <v>42758</v>
      </c>
      <c r="C13" s="49" t="s">
        <v>16</v>
      </c>
      <c r="D13" s="49" t="s">
        <v>17</v>
      </c>
      <c r="E13" s="49" t="s">
        <v>18</v>
      </c>
      <c r="F13" s="49" t="s">
        <v>19</v>
      </c>
      <c r="G13" s="49" t="s">
        <v>10</v>
      </c>
      <c r="H13" s="49" t="s">
        <v>20</v>
      </c>
      <c r="I13" s="3"/>
    </row>
    <row r="14" spans="1:18" ht="37.5" customHeight="1" x14ac:dyDescent="0.25">
      <c r="A14"/>
      <c r="B14" s="29" t="s">
        <v>10</v>
      </c>
      <c r="C14" s="27"/>
      <c r="D14" s="27"/>
      <c r="E14" s="27"/>
      <c r="F14" s="31"/>
      <c r="G14" s="31"/>
      <c r="H14" s="31"/>
      <c r="I14" s="3"/>
    </row>
    <row r="15" spans="1:18" ht="15" customHeight="1" x14ac:dyDescent="0.25">
      <c r="A15"/>
      <c r="B15" s="23"/>
      <c r="C15" s="23"/>
      <c r="D15" s="53"/>
      <c r="E15" s="53"/>
      <c r="F15" s="53"/>
      <c r="G15" s="53"/>
      <c r="H15" s="53"/>
      <c r="I15" s="3"/>
    </row>
    <row r="16" spans="1:18" ht="64.5" customHeight="1" x14ac:dyDescent="0.25">
      <c r="A16"/>
      <c r="B16" s="24"/>
      <c r="C16" s="24"/>
      <c r="D16" s="52"/>
      <c r="E16" s="52"/>
      <c r="F16" s="52"/>
      <c r="G16" s="52"/>
      <c r="H16" s="52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customProperties>
    <customPr name="SheetChange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ontrol de número 2">
              <controlPr defaultSize="0" autoPict="0" altText="Control de número. Use el control de número para cambiar el año del calendario o escriba el año que desee en la celda L2_x000d__x000a_">
                <anchor moveWithCells="1">
                  <from>
                    <xdr:col>10</xdr:col>
                    <xdr:colOff>1047750</xdr:colOff>
                    <xdr:row>1</xdr:row>
                    <xdr:rowOff>85725</xdr:rowOff>
                  </from>
                  <to>
                    <xdr:col>11</xdr:col>
                    <xdr:colOff>114300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0"/>
  <sheetViews>
    <sheetView showGridLines="0" topLeftCell="A16" workbookViewId="0">
      <selection activeCell="B16" sqref="B1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UPPER(TEXT(DATE(AñoNatural,10,1),"mmmm aaaa"))</f>
        <v>OCTUBRE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IF(DAY(DomOct1)=1,"",IF(AND(YEAR(DomOct1+1)=AñoNatural,MONTH(DomOct1+1)=10),DomOct1+1,""))</f>
        <v/>
      </c>
      <c r="C5" s="14" t="str">
        <f>IF(DAY(DomOct1)=1,"",IF(AND(YEAR(DomOct1+2)=AñoNatural,MONTH(DomOct1+2)=10),DomOct1+2,""))</f>
        <v/>
      </c>
      <c r="D5" s="14" t="str">
        <f>IF(DAY(DomOct1)=1,"",IF(AND(YEAR(DomOct1+3)=AñoNatural,MONTH(DomOct1+3)=10),DomOct1+3,""))</f>
        <v/>
      </c>
      <c r="E5" s="14" t="str">
        <f>IF(DAY(DomOct1)=1,"",IF(AND(YEAR(DomOct1+4)=AñoNatural,MONTH(DomOct1+4)=10),DomOct1+4,""))</f>
        <v/>
      </c>
      <c r="F5" s="14" t="str">
        <f>IF(DAY(DomOct1)=1,"",IF(AND(YEAR(DomOct1+5)=AñoNatural,MONTH(DomOct1+5)=10),DomOct1+5,""))</f>
        <v/>
      </c>
      <c r="G5" s="14" t="str">
        <f>IF(DAY(DomOct1)=1,"",IF(AND(YEAR(DomOct1+6)=AñoNatural,MONTH(DomOct1+6)=10),DomOct1+6,""))</f>
        <v/>
      </c>
      <c r="H5" s="14">
        <f>IF(DAY(DomOct1)=1,IF(AND(YEAR(DomOct1)=AñoNatural,MONTH(DomOct1)=10),DomOct1,""),IF(AND(YEAR(DomOct1+7)=AñoNatural,MONTH(DomOct1+7)=10),DomOct1+7,""))</f>
        <v>43009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8"/>
      <c r="G6" s="33"/>
      <c r="H6" s="33"/>
      <c r="I6" s="3"/>
    </row>
    <row r="7" spans="1:18" ht="15" customHeight="1" x14ac:dyDescent="0.25">
      <c r="A7"/>
      <c r="B7" s="15">
        <f>IF(DAY(DomOct1)=1,IF(AND(YEAR(DomOct1+1)=AñoNatural,MONTH(DomOct1+1)=10),DomOct1+1,""),IF(AND(YEAR(DomOct1+8)=AñoNatural,MONTH(DomOct1+8)=10),DomOct1+8,""))</f>
        <v>43010</v>
      </c>
      <c r="C7" s="15">
        <f>IF(DAY(DomOct1)=1,IF(AND(YEAR(DomOct1+2)=AñoNatural,MONTH(DomOct1+2)=10),DomOct1+2,""),IF(AND(YEAR(DomOct1+9)=AñoNatural,MONTH(DomOct1+9)=10),DomOct1+9,""))</f>
        <v>43011</v>
      </c>
      <c r="D7" s="15">
        <f>IF(DAY(DomOct1)=1,IF(AND(YEAR(DomOct1+3)=AñoNatural,MONTH(DomOct1+3)=10),DomOct1+3,""),IF(AND(YEAR(DomOct1+10)=AñoNatural,MONTH(DomOct1+10)=10),DomOct1+10,""))</f>
        <v>43012</v>
      </c>
      <c r="E7" s="15">
        <f>IF(DAY(DomOct1)=1,IF(AND(YEAR(DomOct1+4)=AñoNatural,MONTH(DomOct1+4)=10),DomOct1+4,""),IF(AND(YEAR(DomOct1+11)=AñoNatural,MONTH(DomOct1+11)=10),DomOct1+11,""))</f>
        <v>43013</v>
      </c>
      <c r="F7" s="15">
        <f>IF(DAY(DomOct1)=1,IF(AND(YEAR(DomOct1+5)=AñoNatural,MONTH(DomOct1+5)=10),DomOct1+5,""),IF(AND(YEAR(DomOct1+12)=AñoNatural,MONTH(DomOct1+12)=10),DomOct1+12,""))</f>
        <v>43014</v>
      </c>
      <c r="G7" s="15">
        <f>IF(DAY(DomOct1)=1,IF(AND(YEAR(DomOct1+6)=AñoNatural,MONTH(DomOct1+6)=10),DomOct1+6,""),IF(AND(YEAR(DomOct1+13)=AñoNatural,MONTH(DomOct1+13)=10),DomOct1+13,""))</f>
        <v>43015</v>
      </c>
      <c r="H7" s="15"/>
      <c r="I7" s="3"/>
    </row>
    <row r="8" spans="1:18" ht="111.75" customHeight="1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IF(DAY(DomOct1)=1,IF(AND(YEAR(DomOct1+8)=AñoNatural,MONTH(DomOct1+8)=10),DomOct1+8,""),IF(AND(YEAR(DomOct1+15)=AñoNatural,MONTH(DomOct1+15)=10),DomOct1+15,""))</f>
        <v>43017</v>
      </c>
      <c r="C9" s="16">
        <f>IF(DAY(DomOct1)=1,IF(AND(YEAR(DomOct1+9)=AñoNatural,MONTH(DomOct1+9)=10),DomOct1+9,""),IF(AND(YEAR(DomOct1+16)=AñoNatural,MONTH(DomOct1+16)=10),DomOct1+16,""))</f>
        <v>43018</v>
      </c>
      <c r="D9" s="16">
        <f>IF(DAY(DomOct1)=1,IF(AND(YEAR(DomOct1+10)=AñoNatural,MONTH(DomOct1+10)=10),DomOct1+10,""),IF(AND(YEAR(DomOct1+17)=AñoNatural,MONTH(DomOct1+17)=10),DomOct1+17,""))</f>
        <v>43019</v>
      </c>
      <c r="E9" s="16">
        <f>IF(DAY(DomOct1)=1,IF(AND(YEAR(DomOct1+11)=AñoNatural,MONTH(DomOct1+11)=10),DomOct1+11,""),IF(AND(YEAR(DomOct1+18)=AñoNatural,MONTH(DomOct1+18)=10),DomOct1+18,""))</f>
        <v>43020</v>
      </c>
      <c r="F9" s="16">
        <f>IF(DAY(DomOct1)=1,IF(AND(YEAR(DomOct1+12)=AñoNatural,MONTH(DomOct1+12)=10),DomOct1+12,""),IF(AND(YEAR(DomOct1+19)=AñoNatural,MONTH(DomOct1+19)=10),DomOct1+19,""))</f>
        <v>43021</v>
      </c>
      <c r="G9" s="16">
        <f>IF(DAY(DomOct1)=1,IF(AND(YEAR(DomOct1+13)=AñoNatural,MONTH(DomOct1+13)=10),DomOct1+13,""),IF(AND(YEAR(DomOct1+20)=AñoNatural,MONTH(DomOct1+20)=10),DomOct1+20,""))</f>
        <v>43022</v>
      </c>
      <c r="H9" s="16">
        <f>IF(DAY(DomOct1)=1,IF(AND(YEAR(DomOct1+14)=AñoNatural,MONTH(DomOct1+14)=10),DomOct1+14,""),IF(AND(YEAR(DomOct1+21)=AñoNatural,MONTH(DomOct1+21)=10),DomOct1+21,""))</f>
        <v>43023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IF(DAY(DomOct1)=1,IF(AND(YEAR(DomOct1+15)=AñoNatural,MONTH(DomOct1+15)=10),DomOct1+15,""),IF(AND(YEAR(DomOct1+22)=AñoNatural,MONTH(DomOct1+22)=10),DomOct1+22,""))</f>
        <v>43024</v>
      </c>
      <c r="C11" s="17">
        <f>IF(DAY(DomOct1)=1,IF(AND(YEAR(DomOct1+16)=AñoNatural,MONTH(DomOct1+16)=10),DomOct1+16,""),IF(AND(YEAR(DomOct1+23)=AñoNatural,MONTH(DomOct1+23)=10),DomOct1+23,""))</f>
        <v>43025</v>
      </c>
      <c r="D11" s="17">
        <f>IF(DAY(DomOct1)=1,IF(AND(YEAR(DomOct1+17)=AñoNatural,MONTH(DomOct1+17)=10),DomOct1+17,""),IF(AND(YEAR(DomOct1+24)=AñoNatural,MONTH(DomOct1+24)=10),DomOct1+24,""))</f>
        <v>43026</v>
      </c>
      <c r="E11" s="17">
        <f>IF(DAY(DomOct1)=1,IF(AND(YEAR(DomOct1+18)=AñoNatural,MONTH(DomOct1+18)=10),DomOct1+18,""),IF(AND(YEAR(DomOct1+25)=AñoNatural,MONTH(DomOct1+25)=10),DomOct1+25,""))</f>
        <v>43027</v>
      </c>
      <c r="F11" s="17">
        <f>IF(DAY(DomOct1)=1,IF(AND(YEAR(DomOct1+19)=AñoNatural,MONTH(DomOct1+19)=10),DomOct1+19,""),IF(AND(YEAR(DomOct1+26)=AñoNatural,MONTH(DomOct1+26)=10),DomOct1+26,""))</f>
        <v>43028</v>
      </c>
      <c r="G11" s="17">
        <f>IF(DAY(DomOct1)=1,IF(AND(YEAR(DomOct1+20)=AñoNatural,MONTH(DomOct1+20)=10),DomOct1+20,""),IF(AND(YEAR(DomOct1+27)=AñoNatural,MONTH(DomOct1+27)=10),DomOct1+27,""))</f>
        <v>43029</v>
      </c>
      <c r="H11" s="17">
        <f>IF(DAY(DomOct1)=1,IF(AND(YEAR(DomOct1+21)=AñoNatural,MONTH(DomOct1+21)=10),DomOct1+21,""),IF(AND(YEAR(DomOct1+28)=AñoNatural,MONTH(DomOct1+28)=10),DomOct1+28,""))</f>
        <v>43030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/>
      <c r="C13" s="16">
        <f>IF(DAY(DomOct1)=1,IF(AND(YEAR(DomOct1+23)=AñoNatural,MONTH(DomOct1+23)=10),DomOct1+23,""),IF(AND(YEAR(DomOct1+30)=AñoNatural,MONTH(DomOct1+30)=10),DomOct1+30,""))</f>
        <v>43032</v>
      </c>
      <c r="D13" s="16">
        <f>IF(DAY(DomOct1)=1,IF(AND(YEAR(DomOct1+24)=AñoNatural,MONTH(DomOct1+24)=10),DomOct1+24,""),IF(AND(YEAR(DomOct1+31)=AñoNatural,MONTH(DomOct1+31)=10),DomOct1+31,""))</f>
        <v>43033</v>
      </c>
      <c r="E13" s="16">
        <f>IF(DAY(DomOct1)=1,IF(AND(YEAR(DomOct1+25)=AñoNatural,MONTH(DomOct1+25)=10),DomOct1+25,""),IF(AND(YEAR(DomOct1+32)=AñoNatural,MONTH(DomOct1+32)=10),DomOct1+32,""))</f>
        <v>43034</v>
      </c>
      <c r="F13" s="16">
        <f>IF(DAY(DomOct1)=1,IF(AND(YEAR(DomOct1+26)=AñoNatural,MONTH(DomOct1+26)=10),DomOct1+26,""),IF(AND(YEAR(DomOct1+33)=AñoNatural,MONTH(DomOct1+33)=10),DomOct1+33,""))</f>
        <v>43035</v>
      </c>
      <c r="G13" s="16"/>
      <c r="H13" s="16">
        <f>IF(DAY(DomOct1)=1,IF(AND(YEAR(DomOct1+28)=AñoNatural,MONTH(DomOct1+28)=10),DomOct1+28,""),IF(AND(YEAR(DomOct1+35)=AñoNatural,MONTH(DomOct1+35)=10),DomOct1+35,""))</f>
        <v>43037</v>
      </c>
      <c r="I13" s="3"/>
    </row>
    <row r="14" spans="1:18" ht="15.75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IF(DAY(DomOct1)=1,IF(AND(YEAR(DomOct1+29)=AñoNatural,MONTH(DomOct1+29)=10),DomOct1+29,""),IF(AND(YEAR(DomOct1+36)=AñoNatural,MONTH(DomOct1+36)=10),DomOct1+36,""))</f>
        <v>43038</v>
      </c>
      <c r="C15" s="18">
        <f>IF(DAY(DomOct1)=1,IF(AND(YEAR(DomOct1+30)=AñoNatural,MONTH(DomOct1+30)=10),DomOct1+30,""),IF(AND(YEAR(DomOct1+37)=AñoNatural,MONTH(DomOct1+37)=10),DomOct1+37,""))</f>
        <v>43039</v>
      </c>
      <c r="D15" s="55" t="s">
        <v>7</v>
      </c>
      <c r="E15" s="56"/>
      <c r="F15" s="56"/>
      <c r="G15" s="56"/>
      <c r="H15" s="57"/>
      <c r="I15" s="3"/>
    </row>
    <row r="16" spans="1:18" ht="15.75" x14ac:dyDescent="0.25">
      <c r="A16"/>
      <c r="B16" s="34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9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0.499984740745262"/>
    <pageSetUpPr fitToPage="1"/>
  </sheetPr>
  <dimension ref="A1:R20"/>
  <sheetViews>
    <sheetView showGridLines="0" workbookViewId="0">
      <selection activeCell="D14" sqref="D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UPPER(TEXT(DATE(AñoNatural,11,1),"mmmm aaaa"))</f>
        <v>NOVIEMBRE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IF(DAY(DomNov1)=1,"",IF(AND(YEAR(DomNov1+1)=AñoNatural,MONTH(DomNov1+1)=11),DomNov1+1,""))</f>
        <v/>
      </c>
      <c r="C5" s="14" t="str">
        <f>IF(DAY(DomNov1)=1,"",IF(AND(YEAR(DomNov1+2)=AñoNatural,MONTH(DomNov1+2)=11),DomNov1+2,""))</f>
        <v/>
      </c>
      <c r="D5" s="14">
        <f>IF(DAY(DomNov1)=1,"",IF(AND(YEAR(DomNov1+3)=AñoNatural,MONTH(DomNov1+3)=11),DomNov1+3,""))</f>
        <v>43040</v>
      </c>
      <c r="E5" s="14">
        <f>IF(DAY(DomNov1)=1,"",IF(AND(YEAR(DomNov1+4)=AñoNatural,MONTH(DomNov1+4)=11),DomNov1+4,""))</f>
        <v>43041</v>
      </c>
      <c r="F5" s="14">
        <f>IF(DAY(DomNov1)=1,"",IF(AND(YEAR(DomNov1+5)=AñoNatural,MONTH(DomNov1+5)=11),DomNov1+5,""))</f>
        <v>43042</v>
      </c>
      <c r="G5" s="14">
        <f>IF(DAY(DomNov1)=1,"",IF(AND(YEAR(DomNov1+6)=AñoNatural,MONTH(DomNov1+6)=11),DomNov1+6,""))</f>
        <v>43043</v>
      </c>
      <c r="H5" s="14">
        <f>IF(DAY(DomNov1)=1,IF(AND(YEAR(DomNov1)=AñoNatural,MONTH(DomNov1)=11),DomNov1,""),IF(AND(YEAR(DomNov1+7)=AñoNatural,MONTH(DomNov1+7)=11),DomNov1+7,""))</f>
        <v>43044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IF(DAY(DomNov1)=1,IF(AND(YEAR(DomNov1+1)=AñoNatural,MONTH(DomNov1+1)=11),DomNov1+1,""),IF(AND(YEAR(DomNov1+8)=AñoNatural,MONTH(DomNov1+8)=11),DomNov1+8,""))</f>
        <v>43045</v>
      </c>
      <c r="C7" s="15">
        <f>IF(DAY(DomNov1)=1,IF(AND(YEAR(DomNov1+2)=AñoNatural,MONTH(DomNov1+2)=11),DomNov1+2,""),IF(AND(YEAR(DomNov1+9)=AñoNatural,MONTH(DomNov1+9)=11),DomNov1+9,""))</f>
        <v>43046</v>
      </c>
      <c r="D7" s="15">
        <f>IF(DAY(DomNov1)=1,IF(AND(YEAR(DomNov1+3)=AñoNatural,MONTH(DomNov1+3)=11),DomNov1+3,""),IF(AND(YEAR(DomNov1+10)=AñoNatural,MONTH(DomNov1+10)=11),DomNov1+10,""))</f>
        <v>43047</v>
      </c>
      <c r="E7" s="15">
        <f>IF(DAY(DomNov1)=1,IF(AND(YEAR(DomNov1+4)=AñoNatural,MONTH(DomNov1+4)=11),DomNov1+4,""),IF(AND(YEAR(DomNov1+11)=AñoNatural,MONTH(DomNov1+11)=11),DomNov1+11,""))</f>
        <v>43048</v>
      </c>
      <c r="F7" s="15">
        <f>IF(DAY(DomNov1)=1,IF(AND(YEAR(DomNov1+5)=AñoNatural,MONTH(DomNov1+5)=11),DomNov1+5,""),IF(AND(YEAR(DomNov1+12)=AñoNatural,MONTH(DomNov1+12)=11),DomNov1+12,""))</f>
        <v>43049</v>
      </c>
      <c r="G7" s="15">
        <f>IF(DAY(DomNov1)=1,IF(AND(YEAR(DomNov1+6)=AñoNatural,MONTH(DomNov1+6)=11),DomNov1+6,""),IF(AND(YEAR(DomNov1+13)=AñoNatural,MONTH(DomNov1+13)=11),DomNov1+13,""))</f>
        <v>43050</v>
      </c>
      <c r="H7" s="15">
        <f>IF(DAY(DomNov1)=1,IF(AND(YEAR(DomNov1+7)=AñoNatural,MONTH(DomNov1+7)=11),DomNov1+7,""),IF(AND(YEAR(DomNov1+14)=AñoNatural,MONTH(DomNov1+14)=11),DomNov1+14,""))</f>
        <v>43051</v>
      </c>
      <c r="I7" s="3"/>
    </row>
    <row r="8" spans="1:18" ht="15.75" x14ac:dyDescent="0.25">
      <c r="A8"/>
      <c r="B8" s="34"/>
      <c r="C8" s="34"/>
      <c r="D8" s="34"/>
      <c r="E8" s="34"/>
      <c r="F8" s="35"/>
      <c r="G8" s="34"/>
      <c r="H8" s="34"/>
      <c r="I8" s="3"/>
    </row>
    <row r="9" spans="1:18" ht="15" customHeight="1" x14ac:dyDescent="0.25">
      <c r="A9"/>
      <c r="B9" s="16">
        <f>IF(DAY(DomNov1)=1,IF(AND(YEAR(DomNov1+8)=AñoNatural,MONTH(DomNov1+8)=11),DomNov1+8,""),IF(AND(YEAR(DomNov1+15)=AñoNatural,MONTH(DomNov1+15)=11),DomNov1+15,""))</f>
        <v>43052</v>
      </c>
      <c r="C9" s="16">
        <f>IF(DAY(DomNov1)=1,IF(AND(YEAR(DomNov1+9)=AñoNatural,MONTH(DomNov1+9)=11),DomNov1+9,""),IF(AND(YEAR(DomNov1+16)=AñoNatural,MONTH(DomNov1+16)=11),DomNov1+16,""))</f>
        <v>43053</v>
      </c>
      <c r="D9" s="16">
        <f>IF(DAY(DomNov1)=1,IF(AND(YEAR(DomNov1+10)=AñoNatural,MONTH(DomNov1+10)=11),DomNov1+10,""),IF(AND(YEAR(DomNov1+17)=AñoNatural,MONTH(DomNov1+17)=11),DomNov1+17,""))</f>
        <v>43054</v>
      </c>
      <c r="E9" s="16">
        <f>IF(DAY(DomNov1)=1,IF(AND(YEAR(DomNov1+11)=AñoNatural,MONTH(DomNov1+11)=11),DomNov1+11,""),IF(AND(YEAR(DomNov1+18)=AñoNatural,MONTH(DomNov1+18)=11),DomNov1+18,""))</f>
        <v>43055</v>
      </c>
      <c r="F9" s="16">
        <f>IF(DAY(DomNov1)=1,IF(AND(YEAR(DomNov1+12)=AñoNatural,MONTH(DomNov1+12)=11),DomNov1+12,""),IF(AND(YEAR(DomNov1+19)=AñoNatural,MONTH(DomNov1+19)=11),DomNov1+19,""))</f>
        <v>43056</v>
      </c>
      <c r="G9" s="16">
        <f>IF(DAY(DomNov1)=1,IF(AND(YEAR(DomNov1+13)=AñoNatural,MONTH(DomNov1+13)=11),DomNov1+13,""),IF(AND(YEAR(DomNov1+20)=AñoNatural,MONTH(DomNov1+20)=11),DomNov1+20,""))</f>
        <v>43057</v>
      </c>
      <c r="H9" s="16">
        <f>IF(DAY(DomNov1)=1,IF(AND(YEAR(DomNov1+14)=AñoNatural,MONTH(DomNov1+14)=11),DomNov1+14,""),IF(AND(YEAR(DomNov1+21)=AñoNatural,MONTH(DomNov1+21)=11),DomNov1+21,""))</f>
        <v>43058</v>
      </c>
      <c r="I9" s="3"/>
    </row>
    <row r="10" spans="1:18" ht="64.5" customHeight="1" x14ac:dyDescent="0.25">
      <c r="A10"/>
      <c r="B10" s="32"/>
      <c r="C10" s="40"/>
      <c r="D10" s="32"/>
      <c r="E10" s="40"/>
      <c r="F10" s="40"/>
      <c r="G10" s="33"/>
      <c r="H10" s="26"/>
      <c r="I10" s="3"/>
    </row>
    <row r="11" spans="1:18" ht="15" customHeight="1" x14ac:dyDescent="0.25">
      <c r="A11"/>
      <c r="B11" s="17">
        <f>IF(DAY(DomNov1)=1,IF(AND(YEAR(DomNov1+15)=AñoNatural,MONTH(DomNov1+15)=11),DomNov1+15,""),IF(AND(YEAR(DomNov1+22)=AñoNatural,MONTH(DomNov1+22)=11),DomNov1+22,""))</f>
        <v>43059</v>
      </c>
      <c r="C11" s="17">
        <f>IF(DAY(DomNov1)=1,IF(AND(YEAR(DomNov1+16)=AñoNatural,MONTH(DomNov1+16)=11),DomNov1+16,""),IF(AND(YEAR(DomNov1+23)=AñoNatural,MONTH(DomNov1+23)=11),DomNov1+23,""))</f>
        <v>43060</v>
      </c>
      <c r="D11" s="17">
        <f>IF(DAY(DomNov1)=1,IF(AND(YEAR(DomNov1+17)=AñoNatural,MONTH(DomNov1+17)=11),DomNov1+17,""),IF(AND(YEAR(DomNov1+24)=AñoNatural,MONTH(DomNov1+24)=11),DomNov1+24,""))</f>
        <v>43061</v>
      </c>
      <c r="E11" s="17">
        <f>IF(DAY(DomNov1)=1,IF(AND(YEAR(DomNov1+18)=AñoNatural,MONTH(DomNov1+18)=11),DomNov1+18,""),IF(AND(YEAR(DomNov1+25)=AñoNatural,MONTH(DomNov1+25)=11),DomNov1+25,""))</f>
        <v>43062</v>
      </c>
      <c r="F11" s="17">
        <f>IF(DAY(DomNov1)=1,IF(AND(YEAR(DomNov1+19)=AñoNatural,MONTH(DomNov1+19)=11),DomNov1+19,""),IF(AND(YEAR(DomNov1+26)=AñoNatural,MONTH(DomNov1+26)=11),DomNov1+26,""))</f>
        <v>43063</v>
      </c>
      <c r="G11" s="17">
        <f>IF(DAY(DomNov1)=1,IF(AND(YEAR(DomNov1+20)=AñoNatural,MONTH(DomNov1+20)=11),DomNov1+20,""),IF(AND(YEAR(DomNov1+27)=AñoNatural,MONTH(DomNov1+27)=11),DomNov1+27,""))</f>
        <v>43064</v>
      </c>
      <c r="H11" s="17">
        <f>IF(DAY(DomNov1)=1,IF(AND(YEAR(DomNov1+21)=AñoNatural,MONTH(DomNov1+21)=11),DomNov1+21,""),IF(AND(YEAR(DomNov1+28)=AñoNatural,MONTH(DomNov1+28)=11),DomNov1+28,""))</f>
        <v>43065</v>
      </c>
      <c r="I11" s="3"/>
    </row>
    <row r="12" spans="1:18" ht="64.5" customHeight="1" x14ac:dyDescent="0.25">
      <c r="A12"/>
      <c r="B12" s="41"/>
      <c r="C12" s="43"/>
      <c r="D12" s="43"/>
      <c r="E12" s="41"/>
      <c r="F12" s="43"/>
      <c r="G12" s="42"/>
      <c r="H12" s="42"/>
      <c r="I12" s="3"/>
    </row>
    <row r="13" spans="1:18" ht="15" customHeight="1" x14ac:dyDescent="0.25">
      <c r="A13"/>
      <c r="B13" s="16">
        <f>IF(DAY(DomNov1)=1,IF(AND(YEAR(DomNov1+22)=AñoNatural,MONTH(DomNov1+22)=11),DomNov1+22,""),IF(AND(YEAR(DomNov1+29)=AñoNatural,MONTH(DomNov1+29)=11),DomNov1+29,""))</f>
        <v>43066</v>
      </c>
      <c r="C13" s="16">
        <f>IF(DAY(DomNov1)=1,IF(AND(YEAR(DomNov1+23)=AñoNatural,MONTH(DomNov1+23)=11),DomNov1+23,""),IF(AND(YEAR(DomNov1+30)=AñoNatural,MONTH(DomNov1+30)=11),DomNov1+30,""))</f>
        <v>43067</v>
      </c>
      <c r="D13" s="16">
        <f>IF(DAY(DomNov1)=1,IF(AND(YEAR(DomNov1+24)=AñoNatural,MONTH(DomNov1+24)=11),DomNov1+24,""),IF(AND(YEAR(DomNov1+31)=AñoNatural,MONTH(DomNov1+31)=11),DomNov1+31,""))</f>
        <v>43068</v>
      </c>
      <c r="E13" s="16">
        <f>IF(DAY(DomNov1)=1,IF(AND(YEAR(DomNov1+25)=AñoNatural,MONTH(DomNov1+25)=11),DomNov1+25,""),IF(AND(YEAR(DomNov1+32)=AñoNatural,MONTH(DomNov1+32)=11),DomNov1+32,""))</f>
        <v>43069</v>
      </c>
      <c r="F13" s="16" t="str">
        <f>IF(DAY(DomNov1)=1,IF(AND(YEAR(DomNov1+26)=AñoNatural,MONTH(DomNov1+26)=11),DomNov1+26,""),IF(AND(YEAR(DomNov1+33)=AñoNatural,MONTH(DomNov1+33)=11),DomNov1+33,""))</f>
        <v/>
      </c>
      <c r="G13" s="16" t="str">
        <f>IF(DAY(DomNov1)=1,IF(AND(YEAR(DomNov1+27)=AñoNatural,MONTH(DomNov1+27)=11),DomNov1+27,""),IF(AND(YEAR(DomNov1+34)=AñoNatural,MONTH(DomNov1+34)=11),DomNov1+34,""))</f>
        <v/>
      </c>
      <c r="H13" s="16" t="str">
        <f>IF(DAY(DomNov1)=1,IF(AND(YEAR(DomNov1+28)=AñoNatural,MONTH(DomNov1+28)=11),DomNov1+28,""),IF(AND(YEAR(DomNov1+35)=AñoNatural,MONTH(DomNov1+35)=11),DomNov1+35,""))</f>
        <v/>
      </c>
      <c r="I13" s="3"/>
    </row>
    <row r="14" spans="1:18" ht="64.5" customHeight="1" x14ac:dyDescent="0.25">
      <c r="A14"/>
      <c r="B14" s="40"/>
      <c r="C14" s="40"/>
      <c r="D14" s="32"/>
      <c r="E14" s="8"/>
      <c r="F14" s="8"/>
      <c r="G14" s="9"/>
      <c r="H14" s="9"/>
      <c r="I14" s="3"/>
    </row>
    <row r="15" spans="1:18" ht="15" customHeight="1" x14ac:dyDescent="0.25">
      <c r="A15"/>
      <c r="B15" s="17" t="str">
        <f>IF(DAY(DomNov1)=1,IF(AND(YEAR(DomNov1+29)=AñoNatural,MONTH(DomNov1+29)=11),DomNov1+29,""),IF(AND(YEAR(DomNov1+36)=AñoNatural,MONTH(DomNov1+36)=11),DomNov1+36,""))</f>
        <v/>
      </c>
      <c r="C15" s="18" t="str">
        <f>IF(DAY(DomNov1)=1,IF(AND(YEAR(DomNov1+30)=AñoNatural,MONTH(DomNov1+30)=11),DomNov1+30,""),IF(AND(YEAR(DomNov1+37)=AñoNatural,MONTH(DomNov1+37)=11),DomNov1+37,""))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3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 tint="-0.34998626667073579"/>
    <pageSetUpPr fitToPage="1"/>
  </sheetPr>
  <dimension ref="A1:R20"/>
  <sheetViews>
    <sheetView showGridLines="0" workbookViewId="0">
      <selection activeCell="G14" sqref="G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UPPER(TEXT(DATE(AñoNatural,12,1),"mmmm aaaa"))</f>
        <v>DICIEMBRE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IF(DAY(DomDic1)=1,"",IF(AND(YEAR(DomDic1+1)=AñoNatural,MONTH(DomDic1+1)=12),DomDic1+1,""))</f>
        <v/>
      </c>
      <c r="C5" s="14" t="str">
        <f>IF(DAY(DomDic1)=1,"",IF(AND(YEAR(DomDic1+2)=AñoNatural,MONTH(DomDic1+2)=12),DomDic1+2,""))</f>
        <v/>
      </c>
      <c r="D5" s="14" t="str">
        <f>IF(DAY(DomDic1)=1,"",IF(AND(YEAR(DomDic1+3)=AñoNatural,MONTH(DomDic1+3)=12),DomDic1+3,""))</f>
        <v/>
      </c>
      <c r="E5" s="14" t="str">
        <f>IF(DAY(DomDic1)=1,"",IF(AND(YEAR(DomDic1+4)=AñoNatural,MONTH(DomDic1+4)=12),DomDic1+4,""))</f>
        <v/>
      </c>
      <c r="F5" s="14">
        <f>IF(DAY(DomDic1)=1,"",IF(AND(YEAR(DomDic1+5)=AñoNatural,MONTH(DomDic1+5)=12),DomDic1+5,""))</f>
        <v>43070</v>
      </c>
      <c r="G5" s="14">
        <f>IF(DAY(DomDic1)=1,"",IF(AND(YEAR(DomDic1+6)=AñoNatural,MONTH(DomDic1+6)=12),DomDic1+6,""))</f>
        <v>43071</v>
      </c>
      <c r="H5" s="14">
        <f>IF(DAY(DomDic1)=1,IF(AND(YEAR(DomDic1)=AñoNatural,MONTH(DomDic1)=12),DomDic1,""),IF(AND(YEAR(DomDic1+7)=AñoNatural,MONTH(DomDic1+7)=12),DomDic1+7,""))</f>
        <v>43072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44"/>
      <c r="F6" s="45"/>
      <c r="G6" s="46"/>
      <c r="H6" s="46"/>
      <c r="I6" s="3"/>
    </row>
    <row r="7" spans="1:18" ht="15" customHeight="1" x14ac:dyDescent="0.25">
      <c r="A7"/>
      <c r="B7" s="15">
        <f>IF(DAY(DomDic1)=1,IF(AND(YEAR(DomDic1+1)=AñoNatural,MONTH(DomDic1+1)=12),DomDic1+1,""),IF(AND(YEAR(DomDic1+8)=AñoNatural,MONTH(DomDic1+8)=12),DomDic1+8,""))</f>
        <v>43073</v>
      </c>
      <c r="C7" s="15">
        <f>IF(DAY(DomDic1)=1,IF(AND(YEAR(DomDic1+2)=AñoNatural,MONTH(DomDic1+2)=12),DomDic1+2,""),IF(AND(YEAR(DomDic1+9)=AñoNatural,MONTH(DomDic1+9)=12),DomDic1+9,""))</f>
        <v>43074</v>
      </c>
      <c r="D7" s="15">
        <f>IF(DAY(DomDic1)=1,IF(AND(YEAR(DomDic1+3)=AñoNatural,MONTH(DomDic1+3)=12),DomDic1+3,""),IF(AND(YEAR(DomDic1+10)=AñoNatural,MONTH(DomDic1+10)=12),DomDic1+10,""))</f>
        <v>43075</v>
      </c>
      <c r="E7" s="15">
        <f>IF(DAY(DomDic1)=1,IF(AND(YEAR(DomDic1+4)=AñoNatural,MONTH(DomDic1+4)=12),DomDic1+4,""),IF(AND(YEAR(DomDic1+11)=AñoNatural,MONTH(DomDic1+11)=12),DomDic1+11,""))</f>
        <v>43076</v>
      </c>
      <c r="F7" s="15">
        <f>IF(DAY(DomDic1)=1,IF(AND(YEAR(DomDic1+5)=AñoNatural,MONTH(DomDic1+5)=12),DomDic1+5,""),IF(AND(YEAR(DomDic1+12)=AñoNatural,MONTH(DomDic1+12)=12),DomDic1+12,""))</f>
        <v>43077</v>
      </c>
      <c r="G7" s="15">
        <f>IF(DAY(DomDic1)=1,IF(AND(YEAR(DomDic1+6)=AñoNatural,MONTH(DomDic1+6)=12),DomDic1+6,""),IF(AND(YEAR(DomDic1+13)=AñoNatural,MONTH(DomDic1+13)=12),DomDic1+13,""))</f>
        <v>43078</v>
      </c>
      <c r="H7" s="15">
        <f>IF(DAY(DomDic1)=1,IF(AND(YEAR(DomDic1+7)=AñoNatural,MONTH(DomDic1+7)=12),DomDic1+7,""),IF(AND(YEAR(DomDic1+14)=AñoNatural,MONTH(DomDic1+14)=12),DomDic1+14,""))</f>
        <v>43079</v>
      </c>
      <c r="I7" s="3"/>
    </row>
    <row r="8" spans="1:18" ht="64.5" customHeight="1" x14ac:dyDescent="0.25">
      <c r="A8"/>
      <c r="B8" s="34"/>
      <c r="C8" s="47"/>
      <c r="D8" s="34"/>
      <c r="E8" s="47"/>
      <c r="F8" s="36"/>
      <c r="G8" s="48"/>
      <c r="H8" s="48"/>
      <c r="I8" s="3"/>
    </row>
    <row r="9" spans="1:18" ht="15" customHeight="1" x14ac:dyDescent="0.25">
      <c r="A9"/>
      <c r="B9" s="16">
        <f>IF(DAY(DomDic1)=1,IF(AND(YEAR(DomDic1+8)=AñoNatural,MONTH(DomDic1+8)=12),DomDic1+8,""),IF(AND(YEAR(DomDic1+15)=AñoNatural,MONTH(DomDic1+15)=12),DomDic1+15,""))</f>
        <v>43080</v>
      </c>
      <c r="C9" s="16">
        <f>IF(DAY(DomDic1)=1,IF(AND(YEAR(DomDic1+9)=AñoNatural,MONTH(DomDic1+9)=12),DomDic1+9,""),IF(AND(YEAR(DomDic1+16)=AñoNatural,MONTH(DomDic1+16)=12),DomDic1+16,""))</f>
        <v>43081</v>
      </c>
      <c r="D9" s="16">
        <f>IF(DAY(DomDic1)=1,IF(AND(YEAR(DomDic1+10)=AñoNatural,MONTH(DomDic1+10)=12),DomDic1+10,""),IF(AND(YEAR(DomDic1+17)=AñoNatural,MONTH(DomDic1+17)=12),DomDic1+17,""))</f>
        <v>43082</v>
      </c>
      <c r="E9" s="16">
        <f>IF(DAY(DomDic1)=1,IF(AND(YEAR(DomDic1+11)=AñoNatural,MONTH(DomDic1+11)=12),DomDic1+11,""),IF(AND(YEAR(DomDic1+18)=AñoNatural,MONTH(DomDic1+18)=12),DomDic1+18,""))</f>
        <v>43083</v>
      </c>
      <c r="F9" s="16">
        <f>IF(DAY(DomDic1)=1,IF(AND(YEAR(DomDic1+12)=AñoNatural,MONTH(DomDic1+12)=12),DomDic1+12,""),IF(AND(YEAR(DomDic1+19)=AñoNatural,MONTH(DomDic1+19)=12),DomDic1+19,""))</f>
        <v>43084</v>
      </c>
      <c r="G9" s="16">
        <f>IF(DAY(DomDic1)=1,IF(AND(YEAR(DomDic1+13)=AñoNatural,MONTH(DomDic1+13)=12),DomDic1+13,""),IF(AND(YEAR(DomDic1+20)=AñoNatural,MONTH(DomDic1+20)=12),DomDic1+20,""))</f>
        <v>43085</v>
      </c>
      <c r="H9" s="16">
        <f>IF(DAY(DomDic1)=1,IF(AND(YEAR(DomDic1+14)=AñoNatural,MONTH(DomDic1+14)=12),DomDic1+14,""),IF(AND(YEAR(DomDic1+21)=AñoNatural,MONTH(DomDic1+21)=12),DomDic1+21,""))</f>
        <v>43086</v>
      </c>
      <c r="I9" s="3"/>
    </row>
    <row r="10" spans="1:18" ht="64.5" customHeight="1" x14ac:dyDescent="0.25">
      <c r="A10"/>
      <c r="B10" s="40"/>
      <c r="C10" s="44"/>
      <c r="D10" s="44"/>
      <c r="E10" s="44"/>
      <c r="F10" s="25"/>
      <c r="G10" s="33"/>
      <c r="H10" s="26"/>
      <c r="I10" s="3"/>
    </row>
    <row r="11" spans="1:18" ht="15" customHeight="1" x14ac:dyDescent="0.25">
      <c r="A11"/>
      <c r="B11" s="17">
        <f>IF(DAY(DomDic1)=1,IF(AND(YEAR(DomDic1+15)=AñoNatural,MONTH(DomDic1+15)=12),DomDic1+15,""),IF(AND(YEAR(DomDic1+22)=AñoNatural,MONTH(DomDic1+22)=12),DomDic1+22,""))</f>
        <v>43087</v>
      </c>
      <c r="C11" s="17">
        <f>IF(DAY(DomDic1)=1,IF(AND(YEAR(DomDic1+16)=AñoNatural,MONTH(DomDic1+16)=12),DomDic1+16,""),IF(AND(YEAR(DomDic1+23)=AñoNatural,MONTH(DomDic1+23)=12),DomDic1+23,""))</f>
        <v>43088</v>
      </c>
      <c r="D11" s="17">
        <f>IF(DAY(DomDic1)=1,IF(AND(YEAR(DomDic1+17)=AñoNatural,MONTH(DomDic1+17)=12),DomDic1+17,""),IF(AND(YEAR(DomDic1+24)=AñoNatural,MONTH(DomDic1+24)=12),DomDic1+24,""))</f>
        <v>43089</v>
      </c>
      <c r="E11" s="17">
        <f>IF(DAY(DomDic1)=1,IF(AND(YEAR(DomDic1+18)=AñoNatural,MONTH(DomDic1+18)=12),DomDic1+18,""),IF(AND(YEAR(DomDic1+25)=AñoNatural,MONTH(DomDic1+25)=12),DomDic1+25,""))</f>
        <v>43090</v>
      </c>
      <c r="F11" s="17">
        <f>IF(DAY(DomDic1)=1,IF(AND(YEAR(DomDic1+19)=AñoNatural,MONTH(DomDic1+19)=12),DomDic1+19,""),IF(AND(YEAR(DomDic1+26)=AñoNatural,MONTH(DomDic1+26)=12),DomDic1+26,""))</f>
        <v>43091</v>
      </c>
      <c r="G11" s="17">
        <f>IF(DAY(DomDic1)=1,IF(AND(YEAR(DomDic1+20)=AñoNatural,MONTH(DomDic1+20)=12),DomDic1+20,""),IF(AND(YEAR(DomDic1+27)=AñoNatural,MONTH(DomDic1+27)=12),DomDic1+27,""))</f>
        <v>43092</v>
      </c>
      <c r="H11" s="17">
        <f>IF(DAY(DomDic1)=1,IF(AND(YEAR(DomDic1+21)=AñoNatural,MONTH(DomDic1+21)=12),DomDic1+21,""),IF(AND(YEAR(DomDic1+28)=AñoNatural,MONTH(DomDic1+28)=12),DomDic1+28,""))</f>
        <v>43093</v>
      </c>
      <c r="I11" s="3"/>
    </row>
    <row r="12" spans="1:18" ht="64.5" customHeight="1" x14ac:dyDescent="0.25">
      <c r="A12"/>
      <c r="B12" s="36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IF(DAY(DomDic1)=1,IF(AND(YEAR(DomDic1+22)=AñoNatural,MONTH(DomDic1+22)=12),DomDic1+22,""),IF(AND(YEAR(DomDic1+29)=AñoNatural,MONTH(DomDic1+29)=12),DomDic1+29,""))</f>
        <v>43094</v>
      </c>
      <c r="C13" s="16">
        <f>IF(DAY(DomDic1)=1,IF(AND(YEAR(DomDic1+23)=AñoNatural,MONTH(DomDic1+23)=12),DomDic1+23,""),IF(AND(YEAR(DomDic1+30)=AñoNatural,MONTH(DomDic1+30)=12),DomDic1+30,""))</f>
        <v>43095</v>
      </c>
      <c r="D13" s="16">
        <f>IF(DAY(DomDic1)=1,IF(AND(YEAR(DomDic1+24)=AñoNatural,MONTH(DomDic1+24)=12),DomDic1+24,""),IF(AND(YEAR(DomDic1+31)=AñoNatural,MONTH(DomDic1+31)=12),DomDic1+31,""))</f>
        <v>43096</v>
      </c>
      <c r="E13" s="16">
        <f>IF(DAY(DomDic1)=1,IF(AND(YEAR(DomDic1+25)=AñoNatural,MONTH(DomDic1+25)=12),DomDic1+25,""),IF(AND(YEAR(DomDic1+32)=AñoNatural,MONTH(DomDic1+32)=12),DomDic1+32,""))</f>
        <v>43097</v>
      </c>
      <c r="F13" s="16">
        <f>IF(DAY(DomDic1)=1,IF(AND(YEAR(DomDic1+26)=AñoNatural,MONTH(DomDic1+26)=12),DomDic1+26,""),IF(AND(YEAR(DomDic1+33)=AñoNatural,MONTH(DomDic1+33)=12),DomDic1+33,""))</f>
        <v>43098</v>
      </c>
      <c r="G13" s="16">
        <f>IF(DAY(DomDic1)=1,IF(AND(YEAR(DomDic1+27)=AñoNatural,MONTH(DomDic1+27)=12),DomDic1+27,""),IF(AND(YEAR(DomDic1+34)=AñoNatural,MONTH(DomDic1+34)=12),DomDic1+34,""))</f>
        <v>43099</v>
      </c>
      <c r="H13" s="16">
        <f>IF(DAY(DomDic1)=1,IF(AND(YEAR(DomDic1+28)=AñoNatural,MONTH(DomDic1+28)=12),DomDic1+28,""),IF(AND(YEAR(DomDic1+35)=AñoNatural,MONTH(DomDic1+35)=12),DomDic1+35,""))</f>
        <v>43100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9"/>
      <c r="I14" s="3"/>
    </row>
    <row r="15" spans="1:18" ht="15" customHeight="1" x14ac:dyDescent="0.25">
      <c r="A15"/>
      <c r="B15" s="17" t="str">
        <f>IF(DAY(DomDic1)=1,IF(AND(YEAR(DomDic1+29)=AñoNatural,MONTH(DomDic1+29)=12),DomDic1+29,""),IF(AND(YEAR(DomDic1+36)=AñoNatural,MONTH(DomDic1+36)=12),DomDic1+36,""))</f>
        <v/>
      </c>
      <c r="C15" s="18" t="str">
        <f>IF(DAY(DomDic1)=1,IF(AND(YEAR(DomDic1+30)=AñoNatural,MONTH(DomDic1+30)=12),DomDic1+30,""),IF(AND(YEAR(DomDic1+37)=AñoNatural,MONTH(DomDic1+37)=12),DomDic1+37,""))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22.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  <pageSetUpPr fitToPage="1"/>
  </sheetPr>
  <dimension ref="A1:R18"/>
  <sheetViews>
    <sheetView showGridLines="0" tabSelected="1" topLeftCell="A4" zoomScale="90" zoomScaleNormal="90" workbookViewId="0">
      <selection activeCell="D10" sqref="D10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UPPER(TEXT(DATE(AñoNatural,2,1),"mmmm aaaa"))</f>
        <v>FEBRERO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IF(DAY(DomFeb1)=1,"",IF(AND(YEAR(DomFeb1+1)=AñoNatural,MONTH(DomFeb1+1)=2),DomFeb1+1,""))</f>
        <v/>
      </c>
      <c r="C5" s="14" t="str">
        <f>IF(DAY(DomFeb1)=1,"",IF(AND(YEAR(DomFeb1+2)=AñoNatural,MONTH(DomFeb1+2)=2),DomFeb1+2,""))</f>
        <v/>
      </c>
      <c r="D5" s="14">
        <f>IF(DAY(DomFeb1)=1,"",IF(AND(YEAR(DomFeb1+3)=AñoNatural,MONTH(DomFeb1+3)=2),DomFeb1+3,""))</f>
        <v>42767</v>
      </c>
      <c r="E5" s="14">
        <f>IF(DAY(DomFeb1)=1,"",IF(AND(YEAR(DomFeb1+4)=AñoNatural,MONTH(DomFeb1+4)=2),DomFeb1+4,""))</f>
        <v>42768</v>
      </c>
      <c r="F5" s="14">
        <f>IF(DAY(DomFeb1)=1,"",IF(AND(YEAR(DomFeb1+5)=AñoNatural,MONTH(DomFeb1+5)=2),DomFeb1+5,""))</f>
        <v>42769</v>
      </c>
      <c r="G5" s="14">
        <f>IF(DAY(DomFeb1)=1,"",IF(AND(YEAR(DomFeb1+6)=AñoNatural,MONTH(DomFeb1+6)=2),DomFeb1+6,""))</f>
        <v>42770</v>
      </c>
      <c r="H5" s="14">
        <f>IF(DAY(DomFeb1)=1,IF(AND(YEAR(DomFeb1)=AñoNatural,MONTH(DomFeb1)=2),DomFeb1,""),IF(AND(YEAR(DomFeb1+7)=AñoNatural,MONTH(DomFeb1+7)=2),DomFeb1+7,""))</f>
        <v>42771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 t="s">
        <v>21</v>
      </c>
      <c r="E6" s="32" t="s">
        <v>22</v>
      </c>
      <c r="F6" s="33" t="s">
        <v>10</v>
      </c>
      <c r="G6" s="33" t="s">
        <v>10</v>
      </c>
      <c r="H6" s="33" t="s">
        <v>10</v>
      </c>
      <c r="I6" s="3"/>
    </row>
    <row r="7" spans="1:18" ht="15" customHeight="1" x14ac:dyDescent="0.25">
      <c r="A7"/>
      <c r="B7" s="15">
        <f>IF(DAY(DomFeb1)=1,IF(AND(YEAR(DomFeb1+1)=AñoNatural,MONTH(DomFeb1+1)=2),DomFeb1+1,""),IF(AND(YEAR(DomFeb1+8)=AñoNatural,MONTH(DomFeb1+8)=2),DomFeb1+8,""))</f>
        <v>42772</v>
      </c>
      <c r="C7" s="15">
        <f>IF(DAY(DomFeb1)=1,IF(AND(YEAR(DomFeb1+2)=AñoNatural,MONTH(DomFeb1+2)=2),DomFeb1+2,""),IF(AND(YEAR(DomFeb1+9)=AñoNatural,MONTH(DomFeb1+9)=2),DomFeb1+9,""))</f>
        <v>42773</v>
      </c>
      <c r="D7" s="15">
        <f>IF(DAY(DomFeb1)=1,IF(AND(YEAR(DomFeb1+3)=AñoNatural,MONTH(DomFeb1+3)=2),DomFeb1+3,""),IF(AND(YEAR(DomFeb1+10)=AñoNatural,MONTH(DomFeb1+10)=2),DomFeb1+10,""))</f>
        <v>42774</v>
      </c>
      <c r="E7" s="15">
        <f>IF(DAY(DomFeb1)=1,IF(AND(YEAR(DomFeb1+4)=AñoNatural,MONTH(DomFeb1+4)=2),DomFeb1+4,""),IF(AND(YEAR(DomFeb1+11)=AñoNatural,MONTH(DomFeb1+11)=2),DomFeb1+11,""))</f>
        <v>42775</v>
      </c>
      <c r="F7" s="15">
        <f>IF(DAY(DomFeb1)=1,IF(AND(YEAR(DomFeb1+5)=AñoNatural,MONTH(DomFeb1+5)=2),DomFeb1+5,""),IF(AND(YEAR(DomFeb1+12)=AñoNatural,MONTH(DomFeb1+12)=2),DomFeb1+12,""))</f>
        <v>42776</v>
      </c>
      <c r="G7" s="15">
        <f>IF(DAY(DomFeb1)=1,IF(AND(YEAR(DomFeb1+6)=AñoNatural,MONTH(DomFeb1+6)=2),DomFeb1+6,""),IF(AND(YEAR(DomFeb1+13)=AñoNatural,MONTH(DomFeb1+13)=2),DomFeb1+13,""))</f>
        <v>42777</v>
      </c>
      <c r="H7" s="15">
        <f>IF(DAY(DomFeb1)=1,IF(AND(YEAR(DomFeb1+7)=AñoNatural,MONTH(DomFeb1+7)=2),DomFeb1+7,""),IF(AND(YEAR(DomFeb1+14)=AñoNatural,MONTH(DomFeb1+14)=2),DomFeb1+14,""))</f>
        <v>42778</v>
      </c>
      <c r="I7" s="3"/>
    </row>
    <row r="8" spans="1:18" ht="64.5" customHeight="1" x14ac:dyDescent="0.25">
      <c r="A8"/>
      <c r="B8" s="34" t="s">
        <v>23</v>
      </c>
      <c r="C8" s="34" t="s">
        <v>24</v>
      </c>
      <c r="D8" s="34" t="s">
        <v>25</v>
      </c>
      <c r="E8" s="51" t="s">
        <v>10</v>
      </c>
      <c r="F8" s="34" t="s">
        <v>10</v>
      </c>
      <c r="G8" s="35" t="s">
        <v>10</v>
      </c>
      <c r="H8" s="35" t="s">
        <v>10</v>
      </c>
      <c r="I8" s="3"/>
    </row>
    <row r="9" spans="1:18" ht="15" customHeight="1" x14ac:dyDescent="0.25">
      <c r="A9"/>
      <c r="B9" s="16">
        <f>IF(DAY(DomFeb1)=1,IF(AND(YEAR(DomFeb1+8)=AñoNatural,MONTH(DomFeb1+8)=2),DomFeb1+8,""),IF(AND(YEAR(DomFeb1+15)=AñoNatural,MONTH(DomFeb1+15)=2),DomFeb1+15,""))</f>
        <v>42779</v>
      </c>
      <c r="C9" s="16">
        <f>IF(DAY(DomFeb1)=1,IF(AND(YEAR(DomFeb1+9)=AñoNatural,MONTH(DomFeb1+9)=2),DomFeb1+9,""),IF(AND(YEAR(DomFeb1+16)=AñoNatural,MONTH(DomFeb1+16)=2),DomFeb1+16,""))</f>
        <v>42780</v>
      </c>
      <c r="D9" s="16">
        <f>IF(DAY(DomFeb1)=1,IF(AND(YEAR(DomFeb1+10)=AñoNatural,MONTH(DomFeb1+10)=2),DomFeb1+10,""),IF(AND(YEAR(DomFeb1+17)=AñoNatural,MONTH(DomFeb1+17)=2),DomFeb1+17,""))</f>
        <v>42781</v>
      </c>
      <c r="E9" s="16">
        <f>IF(DAY(DomFeb1)=1,IF(AND(YEAR(DomFeb1+11)=AñoNatural,MONTH(DomFeb1+11)=2),DomFeb1+11,""),IF(AND(YEAR(DomFeb1+18)=AñoNatural,MONTH(DomFeb1+18)=2),DomFeb1+18,""))</f>
        <v>42782</v>
      </c>
      <c r="F9" s="16">
        <f>IF(DAY(DomFeb1)=1,IF(AND(YEAR(DomFeb1+12)=AñoNatural,MONTH(DomFeb1+12)=2),DomFeb1+12,""),IF(AND(YEAR(DomFeb1+19)=AñoNatural,MONTH(DomFeb1+19)=2),DomFeb1+19,""))</f>
        <v>42783</v>
      </c>
      <c r="G9" s="16">
        <f>IF(DAY(DomFeb1)=1,IF(AND(YEAR(DomFeb1+13)=AñoNatural,MONTH(DomFeb1+13)=2),DomFeb1+13,""),IF(AND(YEAR(DomFeb1+20)=AñoNatural,MONTH(DomFeb1+20)=2),DomFeb1+20,""))</f>
        <v>42784</v>
      </c>
      <c r="H9" s="16">
        <f>IF(DAY(DomFeb1)=1,IF(AND(YEAR(DomFeb1+14)=AñoNatural,MONTH(DomFeb1+14)=2),DomFeb1+14,""),IF(AND(YEAR(DomFeb1+21)=AñoNatural,MONTH(DomFeb1+21)=2),DomFeb1+21,""))</f>
        <v>42785</v>
      </c>
      <c r="I9" s="3"/>
    </row>
    <row r="10" spans="1:18" ht="64.5" customHeight="1" x14ac:dyDescent="0.25">
      <c r="A10"/>
      <c r="B10" s="32" t="s">
        <v>26</v>
      </c>
      <c r="C10" s="32" t="s">
        <v>27</v>
      </c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IF(DAY(DomFeb1)=1,IF(AND(YEAR(DomFeb1+15)=AñoNatural,MONTH(DomFeb1+15)=2),DomFeb1+15,""),IF(AND(YEAR(DomFeb1+22)=AñoNatural,MONTH(DomFeb1+22)=2),DomFeb1+22,""))</f>
        <v>42786</v>
      </c>
      <c r="C11" s="17">
        <f>IF(DAY(DomFeb1)=1,IF(AND(YEAR(DomFeb1+16)=AñoNatural,MONTH(DomFeb1+16)=2),DomFeb1+16,""),IF(AND(YEAR(DomFeb1+23)=AñoNatural,MONTH(DomFeb1+23)=2),DomFeb1+23,""))</f>
        <v>42787</v>
      </c>
      <c r="D11" s="17">
        <f>IF(DAY(DomFeb1)=1,IF(AND(YEAR(DomFeb1+17)=AñoNatural,MONTH(DomFeb1+17)=2),DomFeb1+17,""),IF(AND(YEAR(DomFeb1+24)=AñoNatural,MONTH(DomFeb1+24)=2),DomFeb1+24,""))</f>
        <v>42788</v>
      </c>
      <c r="E11" s="17">
        <f>IF(DAY(DomFeb1)=1,IF(AND(YEAR(DomFeb1+18)=AñoNatural,MONTH(DomFeb1+18)=2),DomFeb1+18,""),IF(AND(YEAR(DomFeb1+25)=AñoNatural,MONTH(DomFeb1+25)=2),DomFeb1+25,""))</f>
        <v>42789</v>
      </c>
      <c r="F11" s="17">
        <f>IF(DAY(DomFeb1)=1,IF(AND(YEAR(DomFeb1+19)=AñoNatural,MONTH(DomFeb1+19)=2),DomFeb1+19,""),IF(AND(YEAR(DomFeb1+26)=AñoNatural,MONTH(DomFeb1+26)=2),DomFeb1+26,""))</f>
        <v>42790</v>
      </c>
      <c r="G11" s="17">
        <f>IF(DAY(DomFeb1)=1,IF(AND(YEAR(DomFeb1+20)=AñoNatural,MONTH(DomFeb1+20)=2),DomFeb1+20,""),IF(AND(YEAR(DomFeb1+27)=AñoNatural,MONTH(DomFeb1+27)=2),DomFeb1+27,""))</f>
        <v>42791</v>
      </c>
      <c r="H11" s="17">
        <f>IF(DAY(DomFeb1)=1,IF(AND(YEAR(DomFeb1+21)=AñoNatural,MONTH(DomFeb1+21)=2),DomFeb1+21,""),IF(AND(YEAR(DomFeb1+28)=AñoNatural,MONTH(DomFeb1+28)=2),DomFeb1+28,""))</f>
        <v>42792</v>
      </c>
      <c r="I11" s="3"/>
    </row>
    <row r="12" spans="1:18" ht="64.5" customHeight="1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IF(DAY(DomFeb1)=1,IF(AND(YEAR(DomFeb1+22)=AñoNatural,MONTH(DomFeb1+22)=2),DomFeb1+22,""),IF(AND(YEAR(DomFeb1+29)=AñoNatural,MONTH(DomFeb1+29)=2),DomFeb1+29,""))</f>
        <v>42793</v>
      </c>
      <c r="C13" s="16">
        <f>IF(DAY(DomFeb1)=1,IF(AND(YEAR(DomFeb1+23)=AñoNatural,MONTH(DomFeb1+23)=2),DomFeb1+23,""),IF(AND(YEAR(DomFeb1+30)=AñoNatural,MONTH(DomFeb1+30)=2),DomFeb1+30,""))</f>
        <v>42794</v>
      </c>
      <c r="D13" s="16" t="str">
        <f>IF(DAY(DomFeb1)=1,IF(AND(YEAR(DomFeb1+24)=AñoNatural,MONTH(DomFeb1+24)=2),DomFeb1+24,""),IF(AND(YEAR(DomFeb1+31)=AñoNatural,MONTH(DomFeb1+31)=2),DomFeb1+31,""))</f>
        <v/>
      </c>
      <c r="E13" s="16" t="str">
        <f>IF(DAY(DomFeb1)=1,IF(AND(YEAR(DomFeb1+25)=AñoNatural,MONTH(DomFeb1+25)=2),DomFeb1+25,""),IF(AND(YEAR(DomFeb1+32)=AñoNatural,MONTH(DomFeb1+32)=2),DomFeb1+32,""))</f>
        <v/>
      </c>
      <c r="F13" s="16" t="str">
        <f>IF(DAY(DomFeb1)=1,IF(AND(YEAR(DomFeb1+26)=AñoNatural,MONTH(DomFeb1+26)=2),DomFeb1+26,""),IF(AND(YEAR(DomFeb1+33)=AñoNatural,MONTH(DomFeb1+33)=2),DomFeb1+33,""))</f>
        <v/>
      </c>
      <c r="G13" s="16" t="str">
        <f>IF(DAY(DomFeb1)=1,IF(AND(YEAR(DomFeb1+27)=AñoNatural,MONTH(DomFeb1+27)=2),DomFeb1+27,""),IF(AND(YEAR(DomFeb1+34)=AñoNatural,MONTH(DomFeb1+34)=2),DomFeb1+34,""))</f>
        <v/>
      </c>
      <c r="H13" s="16" t="str">
        <f>IF(DAY(DomFeb1)=1,IF(AND(YEAR(DomFeb1+28)=AñoNatural,MONTH(DomFeb1+28)=2),DomFeb1+28,""),IF(AND(YEAR(DomFeb1+35)=AñoNatural,MONTH(DomFeb1+35)=2),DomFeb1+35,""))</f>
        <v/>
      </c>
      <c r="I13" s="3"/>
    </row>
    <row r="14" spans="1:18" ht="64.5" customHeight="1" x14ac:dyDescent="0.25">
      <c r="A14"/>
      <c r="B14" s="32"/>
      <c r="C14" s="8"/>
      <c r="D14" s="8"/>
      <c r="E14" s="8"/>
      <c r="F14" s="8"/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  <pageSetUpPr fitToPage="1"/>
  </sheetPr>
  <dimension ref="A1:R18"/>
  <sheetViews>
    <sheetView showGridLines="0" topLeftCell="A4" workbookViewId="0">
      <selection activeCell="E14" sqref="E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UPPER(TEXT(DATE(AñoNatural,3,1),"mmmm aaaa"))</f>
        <v>MARZO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IF(DAY(DomMar1)=1,"",IF(AND(YEAR(DomMar1+1)=AñoNatural,MONTH(DomMar1+1)=3),DomMar1+1,""))</f>
        <v/>
      </c>
      <c r="C5" s="14" t="str">
        <f>IF(DAY(DomMar1)=1,"",IF(AND(YEAR(DomMar1+2)=AñoNatural,MONTH(DomMar1+2)=3),DomMar1+2,""))</f>
        <v/>
      </c>
      <c r="D5" s="14">
        <f>IF(DAY(DomMar1)=1,"",IF(AND(YEAR(DomMar1+3)=AñoNatural,MONTH(DomMar1+3)=3),DomMar1+3,""))</f>
        <v>42795</v>
      </c>
      <c r="E5" s="14">
        <f>IF(DAY(DomMar1)=1,"",IF(AND(YEAR(DomMar1+4)=AñoNatural,MONTH(DomMar1+4)=3),DomMar1+4,""))</f>
        <v>42796</v>
      </c>
      <c r="F5" s="14">
        <f>IF(DAY(DomMar1)=1,"",IF(AND(YEAR(DomMar1+5)=AñoNatural,MONTH(DomMar1+5)=3),DomMar1+5,""))</f>
        <v>42797</v>
      </c>
      <c r="G5" s="14">
        <f>IF(DAY(DomMar1)=1,"",IF(AND(YEAR(DomMar1+6)=AñoNatural,MONTH(DomMar1+6)=3),DomMar1+6,""))</f>
        <v>42798</v>
      </c>
      <c r="H5" s="14">
        <f>IF(DAY(DomMar1)=1,IF(AND(YEAR(DomMar1)=AñoNatural,MONTH(DomMar1)=3),DomMar1,""),IF(AND(YEAR(DomMar1+7)=AñoNatural,MONTH(DomMar1+7)=3),DomMar1+7,""))</f>
        <v>42799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32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IF(DAY(DomMar1)=1,IF(AND(YEAR(DomMar1+1)=AñoNatural,MONTH(DomMar1+1)=3),DomMar1+1,""),IF(AND(YEAR(DomMar1+8)=AñoNatural,MONTH(DomMar1+8)=3),DomMar1+8,""))</f>
        <v>42800</v>
      </c>
      <c r="C7" s="15">
        <f>IF(DAY(DomMar1)=1,IF(AND(YEAR(DomMar1+2)=AñoNatural,MONTH(DomMar1+2)=3),DomMar1+2,""),IF(AND(YEAR(DomMar1+9)=AñoNatural,MONTH(DomMar1+9)=3),DomMar1+9,""))</f>
        <v>42801</v>
      </c>
      <c r="D7" s="15">
        <f>IF(DAY(DomMar1)=1,IF(AND(YEAR(DomMar1+3)=AñoNatural,MONTH(DomMar1+3)=3),DomMar1+3,""),IF(AND(YEAR(DomMar1+10)=AñoNatural,MONTH(DomMar1+10)=3),DomMar1+10,""))</f>
        <v>42802</v>
      </c>
      <c r="E7" s="15">
        <f>IF(DAY(DomMar1)=1,IF(AND(YEAR(DomMar1+4)=AñoNatural,MONTH(DomMar1+4)=3),DomMar1+4,""),IF(AND(YEAR(DomMar1+11)=AñoNatural,MONTH(DomMar1+11)=3),DomMar1+11,""))</f>
        <v>42803</v>
      </c>
      <c r="F7" s="15">
        <f>IF(DAY(DomMar1)=1,IF(AND(YEAR(DomMar1+5)=AñoNatural,MONTH(DomMar1+5)=3),DomMar1+5,""),IF(AND(YEAR(DomMar1+12)=AñoNatural,MONTH(DomMar1+12)=3),DomMar1+12,""))</f>
        <v>42804</v>
      </c>
      <c r="G7" s="15">
        <f>IF(DAY(DomMar1)=1,IF(AND(YEAR(DomMar1+6)=AñoNatural,MONTH(DomMar1+6)=3),DomMar1+6,""),IF(AND(YEAR(DomMar1+13)=AñoNatural,MONTH(DomMar1+13)=3),DomMar1+13,""))</f>
        <v>42805</v>
      </c>
      <c r="H7" s="15">
        <f>IF(DAY(DomMar1)=1,IF(AND(YEAR(DomMar1+7)=AñoNatural,MONTH(DomMar1+7)=3),DomMar1+7,""),IF(AND(YEAR(DomMar1+14)=AñoNatural,MONTH(DomMar1+14)=3),DomMar1+14,""))</f>
        <v>42806</v>
      </c>
      <c r="I7" s="3"/>
    </row>
    <row r="8" spans="1:18" ht="66" customHeight="1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IF(DAY(DomMar1)=1,IF(AND(YEAR(DomMar1+8)=AñoNatural,MONTH(DomMar1+8)=3),DomMar1+8,""),IF(AND(YEAR(DomMar1+15)=AñoNatural,MONTH(DomMar1+15)=3),DomMar1+15,""))</f>
        <v>42807</v>
      </c>
      <c r="C9" s="16">
        <f>IF(DAY(DomMar1)=1,IF(AND(YEAR(DomMar1+9)=AñoNatural,MONTH(DomMar1+9)=3),DomMar1+9,""),IF(AND(YEAR(DomMar1+16)=AñoNatural,MONTH(DomMar1+16)=3),DomMar1+16,""))</f>
        <v>42808</v>
      </c>
      <c r="D9" s="16">
        <f>IF(DAY(DomMar1)=1,IF(AND(YEAR(DomMar1+10)=AñoNatural,MONTH(DomMar1+10)=3),DomMar1+10,""),IF(AND(YEAR(DomMar1+17)=AñoNatural,MONTH(DomMar1+17)=3),DomMar1+17,""))</f>
        <v>42809</v>
      </c>
      <c r="E9" s="16">
        <f>IF(DAY(DomMar1)=1,IF(AND(YEAR(DomMar1+11)=AñoNatural,MONTH(DomMar1+11)=3),DomMar1+11,""),IF(AND(YEAR(DomMar1+18)=AñoNatural,MONTH(DomMar1+18)=3),DomMar1+18,""))</f>
        <v>42810</v>
      </c>
      <c r="F9" s="16">
        <f>IF(DAY(DomMar1)=1,IF(AND(YEAR(DomMar1+12)=AñoNatural,MONTH(DomMar1+12)=3),DomMar1+12,""),IF(AND(YEAR(DomMar1+19)=AñoNatural,MONTH(DomMar1+19)=3),DomMar1+19,""))</f>
        <v>42811</v>
      </c>
      <c r="G9" s="16">
        <f>IF(DAY(DomMar1)=1,IF(AND(YEAR(DomMar1+13)=AñoNatural,MONTH(DomMar1+13)=3),DomMar1+13,""),IF(AND(YEAR(DomMar1+20)=AñoNatural,MONTH(DomMar1+20)=3),DomMar1+20,""))</f>
        <v>42812</v>
      </c>
      <c r="H9" s="16">
        <f>IF(DAY(DomMar1)=1,IF(AND(YEAR(DomMar1+14)=AñoNatural,MONTH(DomMar1+14)=3),DomMar1+14,""),IF(AND(YEAR(DomMar1+21)=AñoNatural,MONTH(DomMar1+21)=3),DomMar1+21,""))</f>
        <v>42813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IF(DAY(DomMar1)=1,IF(AND(YEAR(DomMar1+15)=AñoNatural,MONTH(DomMar1+15)=3),DomMar1+15,""),IF(AND(YEAR(DomMar1+22)=AñoNatural,MONTH(DomMar1+22)=3),DomMar1+22,""))</f>
        <v>42814</v>
      </c>
      <c r="C11" s="17">
        <f>IF(DAY(DomMar1)=1,IF(AND(YEAR(DomMar1+16)=AñoNatural,MONTH(DomMar1+16)=3),DomMar1+16,""),IF(AND(YEAR(DomMar1+23)=AñoNatural,MONTH(DomMar1+23)=3),DomMar1+23,""))</f>
        <v>42815</v>
      </c>
      <c r="D11" s="17">
        <f>IF(DAY(DomMar1)=1,IF(AND(YEAR(DomMar1+17)=AñoNatural,MONTH(DomMar1+17)=3),DomMar1+17,""),IF(AND(YEAR(DomMar1+24)=AñoNatural,MONTH(DomMar1+24)=3),DomMar1+24,""))</f>
        <v>42816</v>
      </c>
      <c r="E11" s="17">
        <f>IF(DAY(DomMar1)=1,IF(AND(YEAR(DomMar1+18)=AñoNatural,MONTH(DomMar1+18)=3),DomMar1+18,""),IF(AND(YEAR(DomMar1+25)=AñoNatural,MONTH(DomMar1+25)=3),DomMar1+25,""))</f>
        <v>42817</v>
      </c>
      <c r="F11" s="17">
        <f>IF(DAY(DomMar1)=1,IF(AND(YEAR(DomMar1+19)=AñoNatural,MONTH(DomMar1+19)=3),DomMar1+19,""),IF(AND(YEAR(DomMar1+26)=AñoNatural,MONTH(DomMar1+26)=3),DomMar1+26,""))</f>
        <v>42818</v>
      </c>
      <c r="G11" s="17">
        <f>IF(DAY(DomMar1)=1,IF(AND(YEAR(DomMar1+20)=AñoNatural,MONTH(DomMar1+20)=3),DomMar1+20,""),IF(AND(YEAR(DomMar1+27)=AñoNatural,MONTH(DomMar1+27)=3),DomMar1+27,""))</f>
        <v>42819</v>
      </c>
      <c r="H11" s="17">
        <f>IF(DAY(DomMar1)=1,IF(AND(YEAR(DomMar1+21)=AñoNatural,MONTH(DomMar1+21)=3),DomMar1+21,""),IF(AND(YEAR(DomMar1+28)=AñoNatural,MONTH(DomMar1+28)=3),DomMar1+28,""))</f>
        <v>42820</v>
      </c>
      <c r="I11" s="3"/>
    </row>
    <row r="12" spans="1:18" ht="64.5" customHeight="1" x14ac:dyDescent="0.25">
      <c r="A12"/>
      <c r="B12" s="36"/>
      <c r="C12" s="36"/>
      <c r="D12" s="36"/>
      <c r="E12" s="36"/>
      <c r="F12" s="36"/>
      <c r="G12" s="36"/>
      <c r="H12" s="36"/>
      <c r="I12" s="3"/>
    </row>
    <row r="13" spans="1:18" ht="15" customHeight="1" x14ac:dyDescent="0.25">
      <c r="A13"/>
      <c r="B13" s="16">
        <f>IF(DAY(DomMar1)=1,IF(AND(YEAR(DomMar1+22)=AñoNatural,MONTH(DomMar1+22)=3),DomMar1+22,""),IF(AND(YEAR(DomMar1+29)=AñoNatural,MONTH(DomMar1+29)=3),DomMar1+29,""))</f>
        <v>42821</v>
      </c>
      <c r="C13" s="16">
        <f>IF(DAY(DomMar1)=1,IF(AND(YEAR(DomMar1+23)=AñoNatural,MONTH(DomMar1+23)=3),DomMar1+23,""),IF(AND(YEAR(DomMar1+30)=AñoNatural,MONTH(DomMar1+30)=3),DomMar1+30,""))</f>
        <v>42822</v>
      </c>
      <c r="D13" s="16">
        <f>IF(DAY(DomMar1)=1,IF(AND(YEAR(DomMar1+24)=AñoNatural,MONTH(DomMar1+24)=3),DomMar1+24,""),IF(AND(YEAR(DomMar1+31)=AñoNatural,MONTH(DomMar1+31)=3),DomMar1+31,""))</f>
        <v>42823</v>
      </c>
      <c r="E13" s="16">
        <f>IF(DAY(DomMar1)=1,IF(AND(YEAR(DomMar1+25)=AñoNatural,MONTH(DomMar1+25)=3),DomMar1+25,""),IF(AND(YEAR(DomMar1+32)=AñoNatural,MONTH(DomMar1+32)=3),DomMar1+32,""))</f>
        <v>42824</v>
      </c>
      <c r="F13" s="16">
        <f>IF(DAY(DomMar1)=1,IF(AND(YEAR(DomMar1+26)=AñoNatural,MONTH(DomMar1+26)=3),DomMar1+26,""),IF(AND(YEAR(DomMar1+33)=AñoNatural,MONTH(DomMar1+33)=3),DomMar1+33,""))</f>
        <v>42825</v>
      </c>
      <c r="G13" s="16" t="str">
        <f>IF(DAY(DomMar1)=1,IF(AND(YEAR(DomMar1+27)=AñoNatural,MONTH(DomMar1+27)=3),DomMar1+27,""),IF(AND(YEAR(DomMar1+34)=AñoNatural,MONTH(DomMar1+34)=3),DomMar1+34,""))</f>
        <v/>
      </c>
      <c r="H13" s="16" t="str">
        <f>IF(DAY(DomMar1)=1,IF(AND(YEAR(DomMar1+28)=AñoNatural,MONTH(DomMar1+28)=3),DomMar1+28,""),IF(AND(YEAR(DomMar1+35)=AñoNatural,MONTH(DomMar1+35)=3),DomMar1+35,""))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8"/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R20"/>
  <sheetViews>
    <sheetView showGridLines="0" topLeftCell="A7" workbookViewId="0">
      <selection activeCell="B14" sqref="B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UPPER(TEXT(DATE(AñoNatural,4,1),"mmmm aaaa"))</f>
        <v>ABRIL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IF(DAY(DomAbr1)=1,"",IF(AND(YEAR(DomAbr1+1)=AñoNatural,MONTH(DomAbr1+1)=4),DomAbr1+1,""))</f>
        <v/>
      </c>
      <c r="C5" s="14" t="str">
        <f>IF(DAY(DomAbr1)=1,"",IF(AND(YEAR(DomAbr1+2)=AñoNatural,MONTH(DomAbr1+2)=4),DomAbr1+2,""))</f>
        <v/>
      </c>
      <c r="D5" s="14" t="str">
        <f>IF(DAY(DomAbr1)=1,"",IF(AND(YEAR(DomAbr1+3)=AñoNatural,MONTH(DomAbr1+3)=4),DomAbr1+3,""))</f>
        <v/>
      </c>
      <c r="E5" s="14" t="str">
        <f>IF(DAY(DomAbr1)=1,"",IF(AND(YEAR(DomAbr1+4)=AñoNatural,MONTH(DomAbr1+4)=4),DomAbr1+4,""))</f>
        <v/>
      </c>
      <c r="F5" s="14" t="str">
        <f>IF(DAY(DomAbr1)=1,"",IF(AND(YEAR(DomAbr1+5)=AñoNatural,MONTH(DomAbr1+5)=4),DomAbr1+5,""))</f>
        <v/>
      </c>
      <c r="G5" s="14">
        <f>IF(DAY(DomAbr1)=1,"",IF(AND(YEAR(DomAbr1+6)=AñoNatural,MONTH(DomAbr1+6)=4),DomAbr1+6,""))</f>
        <v>42826</v>
      </c>
      <c r="H5" s="14">
        <f>IF(DAY(DomAbr1)=1,IF(AND(YEAR(DomAbr1)=AñoNatural,MONTH(DomAbr1)=4),DomAbr1,""),IF(AND(YEAR(DomAbr1+7)=AñoNatural,MONTH(DomAbr1+7)=4),DomAbr1+7,""))</f>
        <v>42827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 t="s">
        <v>9</v>
      </c>
      <c r="G6" s="32" t="s">
        <v>9</v>
      </c>
      <c r="H6" s="32" t="s">
        <v>9</v>
      </c>
      <c r="I6" s="3"/>
    </row>
    <row r="7" spans="1:18" ht="15" customHeight="1" x14ac:dyDescent="0.25">
      <c r="A7"/>
      <c r="B7" s="15">
        <f>IF(DAY(DomAbr1)=1,IF(AND(YEAR(DomAbr1+1)=AñoNatural,MONTH(DomAbr1+1)=4),DomAbr1+1,""),IF(AND(YEAR(DomAbr1+8)=AñoNatural,MONTH(DomAbr1+8)=4),DomAbr1+8,""))</f>
        <v>42828</v>
      </c>
      <c r="C7" s="15">
        <f>IF(DAY(DomAbr1)=1,IF(AND(YEAR(DomAbr1+2)=AñoNatural,MONTH(DomAbr1+2)=4),DomAbr1+2,""),IF(AND(YEAR(DomAbr1+9)=AñoNatural,MONTH(DomAbr1+9)=4),DomAbr1+9,""))</f>
        <v>42829</v>
      </c>
      <c r="D7" s="15">
        <f>IF(DAY(DomAbr1)=1,IF(AND(YEAR(DomAbr1+3)=AñoNatural,MONTH(DomAbr1+3)=4),DomAbr1+3,""),IF(AND(YEAR(DomAbr1+10)=AñoNatural,MONTH(DomAbr1+10)=4),DomAbr1+10,""))</f>
        <v>42830</v>
      </c>
      <c r="E7" s="15">
        <f>IF(DAY(DomAbr1)=1,IF(AND(YEAR(DomAbr1+4)=AñoNatural,MONTH(DomAbr1+4)=4),DomAbr1+4,""),IF(AND(YEAR(DomAbr1+11)=AñoNatural,MONTH(DomAbr1+11)=4),DomAbr1+11,""))</f>
        <v>42831</v>
      </c>
      <c r="F7" s="15">
        <f>IF(DAY(DomAbr1)=1,IF(AND(YEAR(DomAbr1+5)=AñoNatural,MONTH(DomAbr1+5)=4),DomAbr1+5,""),IF(AND(YEAR(DomAbr1+12)=AñoNatural,MONTH(DomAbr1+12)=4),DomAbr1+12,""))</f>
        <v>42832</v>
      </c>
      <c r="G7" s="15">
        <f>IF(DAY(DomAbr1)=1,IF(AND(YEAR(DomAbr1+6)=AñoNatural,MONTH(DomAbr1+6)=4),DomAbr1+6,""),IF(AND(YEAR(DomAbr1+13)=AñoNatural,MONTH(DomAbr1+13)=4),DomAbr1+13,""))</f>
        <v>42833</v>
      </c>
      <c r="H7" s="15">
        <f>IF(DAY(DomAbr1)=1,IF(AND(YEAR(DomAbr1+7)=AñoNatural,MONTH(DomAbr1+7)=4),DomAbr1+7,""),IF(AND(YEAR(DomAbr1+14)=AñoNatural,MONTH(DomAbr1+14)=4),DomAbr1+14,""))</f>
        <v>42834</v>
      </c>
      <c r="I7" s="3"/>
    </row>
    <row r="8" spans="1:18" ht="15.75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IF(DAY(DomAbr1)=1,IF(AND(YEAR(DomAbr1+8)=AñoNatural,MONTH(DomAbr1+8)=4),DomAbr1+8,""),IF(AND(YEAR(DomAbr1+15)=AñoNatural,MONTH(DomAbr1+15)=4),DomAbr1+15,""))</f>
        <v>42835</v>
      </c>
      <c r="C9" s="16">
        <f>IF(DAY(DomAbr1)=1,IF(AND(YEAR(DomAbr1+9)=AñoNatural,MONTH(DomAbr1+9)=4),DomAbr1+9,""),IF(AND(YEAR(DomAbr1+16)=AñoNatural,MONTH(DomAbr1+16)=4),DomAbr1+16,""))</f>
        <v>42836</v>
      </c>
      <c r="D9" s="16">
        <f>IF(DAY(DomAbr1)=1,IF(AND(YEAR(DomAbr1+10)=AñoNatural,MONTH(DomAbr1+10)=4),DomAbr1+10,""),IF(AND(YEAR(DomAbr1+17)=AñoNatural,MONTH(DomAbr1+17)=4),DomAbr1+17,""))</f>
        <v>42837</v>
      </c>
      <c r="E9" s="16">
        <f>IF(DAY(DomAbr1)=1,IF(AND(YEAR(DomAbr1+11)=AñoNatural,MONTH(DomAbr1+11)=4),DomAbr1+11,""),IF(AND(YEAR(DomAbr1+18)=AñoNatural,MONTH(DomAbr1+18)=4),DomAbr1+18,""))</f>
        <v>42838</v>
      </c>
      <c r="F9" s="16">
        <f>IF(DAY(DomAbr1)=1,IF(AND(YEAR(DomAbr1+12)=AñoNatural,MONTH(DomAbr1+12)=4),DomAbr1+12,""),IF(AND(YEAR(DomAbr1+19)=AñoNatural,MONTH(DomAbr1+19)=4),DomAbr1+19,""))</f>
        <v>42839</v>
      </c>
      <c r="G9" s="16">
        <f>IF(DAY(DomAbr1)=1,IF(AND(YEAR(DomAbr1+13)=AñoNatural,MONTH(DomAbr1+13)=4),DomAbr1+13,""),IF(AND(YEAR(DomAbr1+20)=AñoNatural,MONTH(DomAbr1+20)=4),DomAbr1+20,""))</f>
        <v>42840</v>
      </c>
      <c r="H9" s="16">
        <f>IF(DAY(DomAbr1)=1,IF(AND(YEAR(DomAbr1+14)=AñoNatural,MONTH(DomAbr1+14)=4),DomAbr1+14,""),IF(AND(YEAR(DomAbr1+21)=AñoNatural,MONTH(DomAbr1+21)=4),DomAbr1+21,""))</f>
        <v>42841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IF(DAY(DomAbr1)=1,IF(AND(YEAR(DomAbr1+15)=AñoNatural,MONTH(DomAbr1+15)=4),DomAbr1+15,""),IF(AND(YEAR(DomAbr1+22)=AñoNatural,MONTH(DomAbr1+22)=4),DomAbr1+22,""))</f>
        <v>42842</v>
      </c>
      <c r="C11" s="17">
        <f>IF(DAY(DomAbr1)=1,IF(AND(YEAR(DomAbr1+16)=AñoNatural,MONTH(DomAbr1+16)=4),DomAbr1+16,""),IF(AND(YEAR(DomAbr1+23)=AñoNatural,MONTH(DomAbr1+23)=4),DomAbr1+23,""))</f>
        <v>42843</v>
      </c>
      <c r="D11" s="17">
        <f>IF(DAY(DomAbr1)=1,IF(AND(YEAR(DomAbr1+17)=AñoNatural,MONTH(DomAbr1+17)=4),DomAbr1+17,""),IF(AND(YEAR(DomAbr1+24)=AñoNatural,MONTH(DomAbr1+24)=4),DomAbr1+24,""))</f>
        <v>42844</v>
      </c>
      <c r="E11" s="17">
        <f>IF(DAY(DomAbr1)=1,IF(AND(YEAR(DomAbr1+18)=AñoNatural,MONTH(DomAbr1+18)=4),DomAbr1+18,""),IF(AND(YEAR(DomAbr1+25)=AñoNatural,MONTH(DomAbr1+25)=4),DomAbr1+25,""))</f>
        <v>42845</v>
      </c>
      <c r="F11" s="17">
        <f>IF(DAY(DomAbr1)=1,IF(AND(YEAR(DomAbr1+19)=AñoNatural,MONTH(DomAbr1+19)=4),DomAbr1+19,""),IF(AND(YEAR(DomAbr1+26)=AñoNatural,MONTH(DomAbr1+26)=4),DomAbr1+26,""))</f>
        <v>42846</v>
      </c>
      <c r="G11" s="17">
        <f>IF(DAY(DomAbr1)=1,IF(AND(YEAR(DomAbr1+20)=AñoNatural,MONTH(DomAbr1+20)=4),DomAbr1+20,""),IF(AND(YEAR(DomAbr1+27)=AñoNatural,MONTH(DomAbr1+27)=4),DomAbr1+27,""))</f>
        <v>42847</v>
      </c>
      <c r="H11" s="17">
        <f>IF(DAY(DomAbr1)=1,IF(AND(YEAR(DomAbr1+21)=AñoNatural,MONTH(DomAbr1+21)=4),DomAbr1+21,""),IF(AND(YEAR(DomAbr1+28)=AñoNatural,MONTH(DomAbr1+28)=4),DomAbr1+28,""))</f>
        <v>42848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IF(DAY(DomAbr1)=1,IF(AND(YEAR(DomAbr1+22)=AñoNatural,MONTH(DomAbr1+22)=4),DomAbr1+22,""),IF(AND(YEAR(DomAbr1+29)=AñoNatural,MONTH(DomAbr1+29)=4),DomAbr1+29,""))</f>
        <v>42849</v>
      </c>
      <c r="C13" s="16">
        <f>IF(DAY(DomAbr1)=1,IF(AND(YEAR(DomAbr1+23)=AñoNatural,MONTH(DomAbr1+23)=4),DomAbr1+23,""),IF(AND(YEAR(DomAbr1+30)=AñoNatural,MONTH(DomAbr1+30)=4),DomAbr1+30,""))</f>
        <v>42850</v>
      </c>
      <c r="D13" s="16">
        <f>IF(DAY(DomAbr1)=1,IF(AND(YEAR(DomAbr1+24)=AñoNatural,MONTH(DomAbr1+24)=4),DomAbr1+24,""),IF(AND(YEAR(DomAbr1+31)=AñoNatural,MONTH(DomAbr1+31)=4),DomAbr1+31,""))</f>
        <v>42851</v>
      </c>
      <c r="E13" s="16">
        <f>IF(DAY(DomAbr1)=1,IF(AND(YEAR(DomAbr1+25)=AñoNatural,MONTH(DomAbr1+25)=4),DomAbr1+25,""),IF(AND(YEAR(DomAbr1+32)=AñoNatural,MONTH(DomAbr1+32)=4),DomAbr1+32,""))</f>
        <v>42852</v>
      </c>
      <c r="F13" s="16">
        <f>IF(DAY(DomAbr1)=1,IF(AND(YEAR(DomAbr1+26)=AñoNatural,MONTH(DomAbr1+26)=4),DomAbr1+26,""),IF(AND(YEAR(DomAbr1+33)=AñoNatural,MONTH(DomAbr1+33)=4),DomAbr1+33,""))</f>
        <v>42853</v>
      </c>
      <c r="G13" s="16">
        <f>IF(DAY(DomAbr1)=1,IF(AND(YEAR(DomAbr1+27)=AñoNatural,MONTH(DomAbr1+27)=4),DomAbr1+27,""),IF(AND(YEAR(DomAbr1+34)=AñoNatural,MONTH(DomAbr1+34)=4),DomAbr1+34,""))</f>
        <v>42854</v>
      </c>
      <c r="H13" s="16">
        <f>IF(DAY(DomAbr1)=1,IF(AND(YEAR(DomAbr1+28)=AñoNatural,MONTH(DomAbr1+28)=4),DomAbr1+28,""),IF(AND(YEAR(DomAbr1+35)=AñoNatural,MONTH(DomAbr1+35)=4),DomAbr1+35,""))</f>
        <v>42855</v>
      </c>
      <c r="I13" s="3"/>
    </row>
    <row r="14" spans="1:18" ht="15.75" x14ac:dyDescent="0.25">
      <c r="A14"/>
      <c r="B14" s="32"/>
      <c r="C14" s="32"/>
      <c r="D14" s="32"/>
      <c r="E14" s="32"/>
      <c r="F14" s="32"/>
      <c r="G14" s="32"/>
      <c r="H14" s="32"/>
      <c r="I14" s="3"/>
    </row>
    <row r="15" spans="1:18" ht="15" customHeight="1" x14ac:dyDescent="0.25">
      <c r="A15"/>
      <c r="B15" s="17" t="str">
        <f>IF(DAY(DomAbr1)=1,IF(AND(YEAR(DomAbr1+29)=AñoNatural,MONTH(DomAbr1+29)=4),DomAbr1+29,""),IF(AND(YEAR(DomAbr1+36)=AñoNatural,MONTH(DomAbr1+36)=4),DomAbr1+36,""))</f>
        <v/>
      </c>
      <c r="C15" s="18" t="str">
        <f>IF(DAY(DomAbr1)=1,IF(AND(YEAR(DomAbr1+30)=AñoNatural,MONTH(DomAbr1+30)=4),DomAbr1+30,""),IF(AND(YEAR(DomAbr1+37)=AñoNatural,MONTH(DomAbr1+37)=4),DomAbr1+37,""))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4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4.9989318521683403E-2"/>
    <pageSetUpPr fitToPage="1"/>
  </sheetPr>
  <dimension ref="A1:R20"/>
  <sheetViews>
    <sheetView showGridLines="0" topLeftCell="A7" workbookViewId="0">
      <selection activeCell="B14" sqref="B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UPPER(TEXT(DATE(AñoNatural,5,1),"mmmm aaaa"))</f>
        <v>MAYO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>
        <f>IF(DAY(DomMay1)=1,"",IF(AND(YEAR(DomMay1+1)=AñoNatural,MONTH(DomMay1+1)=5),DomMay1+1,""))</f>
        <v>42856</v>
      </c>
      <c r="C5" s="14">
        <f>IF(DAY(DomMay1)=1,"",IF(AND(YEAR(DomMay1+2)=AñoNatural,MONTH(DomMay1+2)=5),DomMay1+2,""))</f>
        <v>42857</v>
      </c>
      <c r="D5" s="14">
        <f>IF(DAY(DomMay1)=1,"",IF(AND(YEAR(DomMay1+3)=AñoNatural,MONTH(DomMay1+3)=5),DomMay1+3,""))</f>
        <v>42858</v>
      </c>
      <c r="E5" s="14">
        <f>IF(DAY(DomMay1)=1,"",IF(AND(YEAR(DomMay1+4)=AñoNatural,MONTH(DomMay1+4)=5),DomMay1+4,""))</f>
        <v>42859</v>
      </c>
      <c r="F5" s="14">
        <f>IF(DAY(DomMay1)=1,"",IF(AND(YEAR(DomMay1+5)=AñoNatural,MONTH(DomMay1+5)=5),DomMay1+5,""))</f>
        <v>42860</v>
      </c>
      <c r="G5" s="14">
        <f>IF(DAY(DomMay1)=1,"",IF(AND(YEAR(DomMay1+6)=AñoNatural,MONTH(DomMay1+6)=5),DomMay1+6,""))</f>
        <v>42861</v>
      </c>
      <c r="H5" s="14">
        <f>IF(DAY(DomMay1)=1,IF(AND(YEAR(DomMay1)=AñoNatural,MONTH(DomMay1)=5),DomMay1,""),IF(AND(YEAR(DomMay1+7)=AñoNatural,MONTH(DomMay1+7)=5),DomMay1+7,""))</f>
        <v>42862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8"/>
      <c r="G6" s="9"/>
      <c r="H6" s="32"/>
      <c r="I6" s="3"/>
    </row>
    <row r="7" spans="1:18" ht="15" customHeight="1" x14ac:dyDescent="0.25">
      <c r="A7"/>
      <c r="B7" s="15">
        <f>IF(DAY(DomMay1)=1,IF(AND(YEAR(DomMay1+1)=AñoNatural,MONTH(DomMay1+1)=5),DomMay1+1,""),IF(AND(YEAR(DomMay1+8)=AñoNatural,MONTH(DomMay1+8)=5),DomMay1+8,""))</f>
        <v>42863</v>
      </c>
      <c r="C7" s="15">
        <f>IF(DAY(DomMay1)=1,IF(AND(YEAR(DomMay1+2)=AñoNatural,MONTH(DomMay1+2)=5),DomMay1+2,""),IF(AND(YEAR(DomMay1+9)=AñoNatural,MONTH(DomMay1+9)=5),DomMay1+9,""))</f>
        <v>42864</v>
      </c>
      <c r="D7" s="15">
        <f>IF(DAY(DomMay1)=1,IF(AND(YEAR(DomMay1+3)=AñoNatural,MONTH(DomMay1+3)=5),DomMay1+3,""),IF(AND(YEAR(DomMay1+10)=AñoNatural,MONTH(DomMay1+10)=5),DomMay1+10,""))</f>
        <v>42865</v>
      </c>
      <c r="E7" s="15">
        <f>IF(DAY(DomMay1)=1,IF(AND(YEAR(DomMay1+4)=AñoNatural,MONTH(DomMay1+4)=5),DomMay1+4,""),IF(AND(YEAR(DomMay1+11)=AñoNatural,MONTH(DomMay1+11)=5),DomMay1+11,""))</f>
        <v>42866</v>
      </c>
      <c r="F7" s="15">
        <f>IF(DAY(DomMay1)=1,IF(AND(YEAR(DomMay1+5)=AñoNatural,MONTH(DomMay1+5)=5),DomMay1+5,""),IF(AND(YEAR(DomMay1+12)=AñoNatural,MONTH(DomMay1+12)=5),DomMay1+12,""))</f>
        <v>42867</v>
      </c>
      <c r="G7" s="15">
        <f>IF(DAY(DomMay1)=1,IF(AND(YEAR(DomMay1+6)=AñoNatural,MONTH(DomMay1+6)=5),DomMay1+6,""),IF(AND(YEAR(DomMay1+13)=AñoNatural,MONTH(DomMay1+13)=5),DomMay1+13,""))</f>
        <v>42868</v>
      </c>
      <c r="H7" s="15">
        <f>IF(DAY(DomMay1)=1,IF(AND(YEAR(DomMay1+7)=AñoNatural,MONTH(DomMay1+7)=5),DomMay1+7,""),IF(AND(YEAR(DomMay1+14)=AñoNatural,MONTH(DomMay1+14)=5),DomMay1+14,""))</f>
        <v>42869</v>
      </c>
      <c r="I7" s="3"/>
    </row>
    <row r="8" spans="1:18" s="39" customFormat="1" ht="15.75" x14ac:dyDescent="0.25">
      <c r="A8" s="37"/>
      <c r="B8" s="34"/>
      <c r="C8" s="34"/>
      <c r="D8" s="34"/>
      <c r="E8" s="34"/>
      <c r="F8" s="34"/>
      <c r="G8" s="34"/>
      <c r="H8" s="34"/>
      <c r="I8" s="38"/>
    </row>
    <row r="9" spans="1:18" ht="15" customHeight="1" x14ac:dyDescent="0.25">
      <c r="A9"/>
      <c r="B9" s="16">
        <f>IF(DAY(DomMay1)=1,IF(AND(YEAR(DomMay1+8)=AñoNatural,MONTH(DomMay1+8)=5),DomMay1+8,""),IF(AND(YEAR(DomMay1+15)=AñoNatural,MONTH(DomMay1+15)=5),DomMay1+15,""))</f>
        <v>42870</v>
      </c>
      <c r="C9" s="16">
        <f>IF(DAY(DomMay1)=1,IF(AND(YEAR(DomMay1+9)=AñoNatural,MONTH(DomMay1+9)=5),DomMay1+9,""),IF(AND(YEAR(DomMay1+16)=AñoNatural,MONTH(DomMay1+16)=5),DomMay1+16,""))</f>
        <v>42871</v>
      </c>
      <c r="D9" s="16">
        <f>IF(DAY(DomMay1)=1,IF(AND(YEAR(DomMay1+10)=AñoNatural,MONTH(DomMay1+10)=5),DomMay1+10,""),IF(AND(YEAR(DomMay1+17)=AñoNatural,MONTH(DomMay1+17)=5),DomMay1+17,""))</f>
        <v>42872</v>
      </c>
      <c r="E9" s="16">
        <f>IF(DAY(DomMay1)=1,IF(AND(YEAR(DomMay1+11)=AñoNatural,MONTH(DomMay1+11)=5),DomMay1+11,""),IF(AND(YEAR(DomMay1+18)=AñoNatural,MONTH(DomMay1+18)=5),DomMay1+18,""))</f>
        <v>42873</v>
      </c>
      <c r="F9" s="16">
        <f>IF(DAY(DomMay1)=1,IF(AND(YEAR(DomMay1+12)=AñoNatural,MONTH(DomMay1+12)=5),DomMay1+12,""),IF(AND(YEAR(DomMay1+19)=AñoNatural,MONTH(DomMay1+19)=5),DomMay1+19,""))</f>
        <v>42874</v>
      </c>
      <c r="G9" s="16">
        <f>IF(DAY(DomMay1)=1,IF(AND(YEAR(DomMay1+13)=AñoNatural,MONTH(DomMay1+13)=5),DomMay1+13,""),IF(AND(YEAR(DomMay1+20)=AñoNatural,MONTH(DomMay1+20)=5),DomMay1+20,""))</f>
        <v>42875</v>
      </c>
      <c r="H9" s="16">
        <f>IF(DAY(DomMay1)=1,IF(AND(YEAR(DomMay1+14)=AñoNatural,MONTH(DomMay1+14)=5),DomMay1+14,""),IF(AND(YEAR(DomMay1+21)=AñoNatural,MONTH(DomMay1+21)=5),DomMay1+21,""))</f>
        <v>42876</v>
      </c>
      <c r="I9" s="3"/>
    </row>
    <row r="10" spans="1:18" ht="15.75" x14ac:dyDescent="0.25">
      <c r="A10"/>
      <c r="B10" s="40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IF(DAY(DomMay1)=1,IF(AND(YEAR(DomMay1+15)=AñoNatural,MONTH(DomMay1+15)=5),DomMay1+15,""),IF(AND(YEAR(DomMay1+22)=AñoNatural,MONTH(DomMay1+22)=5),DomMay1+22,""))</f>
        <v>42877</v>
      </c>
      <c r="C11" s="17">
        <f>IF(DAY(DomMay1)=1,IF(AND(YEAR(DomMay1+16)=AñoNatural,MONTH(DomMay1+16)=5),DomMay1+16,""),IF(AND(YEAR(DomMay1+23)=AñoNatural,MONTH(DomMay1+23)=5),DomMay1+23,""))</f>
        <v>42878</v>
      </c>
      <c r="D11" s="17">
        <f>IF(DAY(DomMay1)=1,IF(AND(YEAR(DomMay1+17)=AñoNatural,MONTH(DomMay1+17)=5),DomMay1+17,""),IF(AND(YEAR(DomMay1+24)=AñoNatural,MONTH(DomMay1+24)=5),DomMay1+24,""))</f>
        <v>42879</v>
      </c>
      <c r="E11" s="17">
        <f>IF(DAY(DomMay1)=1,IF(AND(YEAR(DomMay1+18)=AñoNatural,MONTH(DomMay1+18)=5),DomMay1+18,""),IF(AND(YEAR(DomMay1+25)=AñoNatural,MONTH(DomMay1+25)=5),DomMay1+25,""))</f>
        <v>42880</v>
      </c>
      <c r="F11" s="17">
        <f>IF(DAY(DomMay1)=1,IF(AND(YEAR(DomMay1+19)=AñoNatural,MONTH(DomMay1+19)=5),DomMay1+19,""),IF(AND(YEAR(DomMay1+26)=AñoNatural,MONTH(DomMay1+26)=5),DomMay1+26,""))</f>
        <v>42881</v>
      </c>
      <c r="G11" s="17">
        <f>IF(DAY(DomMay1)=1,IF(AND(YEAR(DomMay1+20)=AñoNatural,MONTH(DomMay1+20)=5),DomMay1+20,""),IF(AND(YEAR(DomMay1+27)=AñoNatural,MONTH(DomMay1+27)=5),DomMay1+27,""))</f>
        <v>42882</v>
      </c>
      <c r="H11" s="17"/>
      <c r="I11" s="3"/>
    </row>
    <row r="12" spans="1:18" ht="15.75" x14ac:dyDescent="0.25">
      <c r="A12"/>
      <c r="B12" s="41"/>
      <c r="C12" s="41"/>
      <c r="D12" s="41"/>
      <c r="E12" s="41"/>
      <c r="F12" s="41"/>
      <c r="G12" s="42"/>
      <c r="H12" s="42"/>
      <c r="I12" s="3"/>
    </row>
    <row r="13" spans="1:18" ht="15" customHeight="1" x14ac:dyDescent="0.25">
      <c r="A13"/>
      <c r="B13" s="16">
        <f>IF(DAY(DomMay1)=1,IF(AND(YEAR(DomMay1+22)=AñoNatural,MONTH(DomMay1+22)=5),DomMay1+22,""),IF(AND(YEAR(DomMay1+29)=AñoNatural,MONTH(DomMay1+29)=5),DomMay1+29,""))</f>
        <v>42884</v>
      </c>
      <c r="C13" s="16">
        <f>IF(DAY(DomMay1)=1,IF(AND(YEAR(DomMay1+23)=AñoNatural,MONTH(DomMay1+23)=5),DomMay1+23,""),IF(AND(YEAR(DomMay1+30)=AñoNatural,MONTH(DomMay1+30)=5),DomMay1+30,""))</f>
        <v>42885</v>
      </c>
      <c r="D13" s="16">
        <f>IF(DAY(DomMay1)=1,IF(AND(YEAR(DomMay1+24)=AñoNatural,MONTH(DomMay1+24)=5),DomMay1+24,""),IF(AND(YEAR(DomMay1+31)=AñoNatural,MONTH(DomMay1+31)=5),DomMay1+31,""))</f>
        <v>42886</v>
      </c>
      <c r="E13" s="16" t="str">
        <f>IF(DAY(DomMay1)=1,IF(AND(YEAR(DomMay1+25)=AñoNatural,MONTH(DomMay1+25)=5),DomMay1+25,""),IF(AND(YEAR(DomMay1+32)=AñoNatural,MONTH(DomMay1+32)=5),DomMay1+32,""))</f>
        <v/>
      </c>
      <c r="F13" s="16" t="str">
        <f>IF(DAY(DomMay1)=1,IF(AND(YEAR(DomMay1+26)=AñoNatural,MONTH(DomMay1+26)=5),DomMay1+26,""),IF(AND(YEAR(DomMay1+33)=AñoNatural,MONTH(DomMay1+33)=5),DomMay1+33,""))</f>
        <v/>
      </c>
      <c r="G13" s="16" t="str">
        <f>IF(DAY(DomMay1)=1,IF(AND(YEAR(DomMay1+27)=AñoNatural,MONTH(DomMay1+27)=5),DomMay1+27,""),IF(AND(YEAR(DomMay1+34)=AñoNatural,MONTH(DomMay1+34)=5),DomMay1+34,""))</f>
        <v/>
      </c>
      <c r="H13" s="16" t="str">
        <f>IF(DAY(DomMay1)=1,IF(AND(YEAR(DomMay1+28)=AñoNatural,MONTH(DomMay1+28)=5),DomMay1+28,""),IF(AND(YEAR(DomMay1+35)=AñoNatural,MONTH(DomMay1+35)=5),DomMay1+35,""))</f>
        <v/>
      </c>
      <c r="I13" s="3"/>
    </row>
    <row r="14" spans="1:18" ht="15.75" x14ac:dyDescent="0.25">
      <c r="A14"/>
      <c r="B14" s="25"/>
      <c r="C14" s="25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IF(DAY(DomMay1)=1,IF(AND(YEAR(DomMay1+29)=AñoNatural,MONTH(DomMay1+29)=5),DomMay1+29,""),IF(AND(YEAR(DomMay1+36)=AñoNatural,MONTH(DomMay1+36)=5),DomMay1+36,""))</f>
        <v/>
      </c>
      <c r="C15" s="18" t="str">
        <f>IF(DAY(DomMay1)=1,IF(AND(YEAR(DomMay1+30)=AñoNatural,MONTH(DomMay1+30)=5),DomMay1+30,""),IF(AND(YEAR(DomMay1+37)=AñoNatural,MONTH(DomMay1+37)=5),DomMay1+37,""))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7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  <pageSetUpPr fitToPage="1"/>
  </sheetPr>
  <dimension ref="A1:R20"/>
  <sheetViews>
    <sheetView showGridLines="0" topLeftCell="A5" workbookViewId="0">
      <selection activeCell="F14" sqref="F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UPPER(TEXT(DATE(AñoNatural,6,1),"mmmm aaaa"))</f>
        <v>JUNIO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IF(DAY(DomJun1)=1,"",IF(AND(YEAR(DomJun1+1)=AñoNatural,MONTH(DomJun1+1)=6),DomJun1+1,""))</f>
        <v/>
      </c>
      <c r="C5" s="14" t="str">
        <f>IF(DAY(DomJun1)=1,"",IF(AND(YEAR(DomJun1+2)=AñoNatural,MONTH(DomJun1+2)=6),DomJun1+2,""))</f>
        <v/>
      </c>
      <c r="D5" s="14" t="str">
        <f>IF(DAY(DomJun1)=1,"",IF(AND(YEAR(DomJun1+3)=AñoNatural,MONTH(DomJun1+3)=6),DomJun1+3,""))</f>
        <v/>
      </c>
      <c r="E5" s="14">
        <f>IF(DAY(DomJun1)=1,"",IF(AND(YEAR(DomJun1+4)=AñoNatural,MONTH(DomJun1+4)=6),DomJun1+4,""))</f>
        <v>42887</v>
      </c>
      <c r="F5" s="14">
        <f>IF(DAY(DomJun1)=1,"",IF(AND(YEAR(DomJun1+5)=AñoNatural,MONTH(DomJun1+5)=6),DomJun1+5,""))</f>
        <v>42888</v>
      </c>
      <c r="G5" s="14"/>
      <c r="H5" s="14">
        <f>IF(DAY(DomJun1)=1,IF(AND(YEAR(DomJun1)=AñoNatural,MONTH(DomJun1)=6),DomJun1,""),IF(AND(YEAR(DomJun1+7)=AñoNatural,MONTH(DomJun1+7)=6),DomJun1+7,""))</f>
        <v>42890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8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IF(DAY(DomJun1)=1,IF(AND(YEAR(DomJun1+1)=AñoNatural,MONTH(DomJun1+1)=6),DomJun1+1,""),IF(AND(YEAR(DomJun1+8)=AñoNatural,MONTH(DomJun1+8)=6),DomJun1+8,""))</f>
        <v>42891</v>
      </c>
      <c r="C7" s="15">
        <f>IF(DAY(DomJun1)=1,IF(AND(YEAR(DomJun1+2)=AñoNatural,MONTH(DomJun1+2)=6),DomJun1+2,""),IF(AND(YEAR(DomJun1+9)=AñoNatural,MONTH(DomJun1+9)=6),DomJun1+9,""))</f>
        <v>42892</v>
      </c>
      <c r="D7" s="15">
        <f>IF(DAY(DomJun1)=1,IF(AND(YEAR(DomJun1+3)=AñoNatural,MONTH(DomJun1+3)=6),DomJun1+3,""),IF(AND(YEAR(DomJun1+10)=AñoNatural,MONTH(DomJun1+10)=6),DomJun1+10,""))</f>
        <v>42893</v>
      </c>
      <c r="E7" s="15">
        <f>IF(DAY(DomJun1)=1,IF(AND(YEAR(DomJun1+4)=AñoNatural,MONTH(DomJun1+4)=6),DomJun1+4,""),IF(AND(YEAR(DomJun1+11)=AñoNatural,MONTH(DomJun1+11)=6),DomJun1+11,""))</f>
        <v>42894</v>
      </c>
      <c r="F7" s="15">
        <f>IF(DAY(DomJun1)=1,IF(AND(YEAR(DomJun1+5)=AñoNatural,MONTH(DomJun1+5)=6),DomJun1+5,""),IF(AND(YEAR(DomJun1+12)=AñoNatural,MONTH(DomJun1+12)=6),DomJun1+12,""))</f>
        <v>42895</v>
      </c>
      <c r="G7" s="15">
        <f>IF(DAY(DomJun1)=1,IF(AND(YEAR(DomJun1+6)=AñoNatural,MONTH(DomJun1+6)=6),DomJun1+6,""),IF(AND(YEAR(DomJun1+13)=AñoNatural,MONTH(DomJun1+13)=6),DomJun1+13,""))</f>
        <v>42896</v>
      </c>
      <c r="H7" s="15">
        <f>IF(DAY(DomJun1)=1,IF(AND(YEAR(DomJun1+7)=AñoNatural,MONTH(DomJun1+7)=6),DomJun1+7,""),IF(AND(YEAR(DomJun1+14)=AñoNatural,MONTH(DomJun1+14)=6),DomJun1+14,""))</f>
        <v>42897</v>
      </c>
      <c r="I7" s="3"/>
    </row>
    <row r="8" spans="1:18" ht="15.75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IF(DAY(DomJun1)=1,IF(AND(YEAR(DomJun1+8)=AñoNatural,MONTH(DomJun1+8)=6),DomJun1+8,""),IF(AND(YEAR(DomJun1+15)=AñoNatural,MONTH(DomJun1+15)=6),DomJun1+15,""))</f>
        <v>42898</v>
      </c>
      <c r="C9" s="16">
        <f>IF(DAY(DomJun1)=1,IF(AND(YEAR(DomJun1+9)=AñoNatural,MONTH(DomJun1+9)=6),DomJun1+9,""),IF(AND(YEAR(DomJun1+16)=AñoNatural,MONTH(DomJun1+16)=6),DomJun1+16,""))</f>
        <v>42899</v>
      </c>
      <c r="D9" s="16">
        <f>IF(DAY(DomJun1)=1,IF(AND(YEAR(DomJun1+10)=AñoNatural,MONTH(DomJun1+10)=6),DomJun1+10,""),IF(AND(YEAR(DomJun1+17)=AñoNatural,MONTH(DomJun1+17)=6),DomJun1+17,""))</f>
        <v>42900</v>
      </c>
      <c r="E9" s="16">
        <f>IF(DAY(DomJun1)=1,IF(AND(YEAR(DomJun1+11)=AñoNatural,MONTH(DomJun1+11)=6),DomJun1+11,""),IF(AND(YEAR(DomJun1+18)=AñoNatural,MONTH(DomJun1+18)=6),DomJun1+18,""))</f>
        <v>42901</v>
      </c>
      <c r="F9" s="16">
        <f>IF(DAY(DomJun1)=1,IF(AND(YEAR(DomJun1+12)=AñoNatural,MONTH(DomJun1+12)=6),DomJun1+12,""),IF(AND(YEAR(DomJun1+19)=AñoNatural,MONTH(DomJun1+19)=6),DomJun1+19,""))</f>
        <v>42902</v>
      </c>
      <c r="G9" s="16">
        <f>IF(DAY(DomJun1)=1,IF(AND(YEAR(DomJun1+13)=AñoNatural,MONTH(DomJun1+13)=6),DomJun1+13,""),IF(AND(YEAR(DomJun1+20)=AñoNatural,MONTH(DomJun1+20)=6),DomJun1+20,""))</f>
        <v>42903</v>
      </c>
      <c r="H9" s="16">
        <f>IF(DAY(DomJun1)=1,IF(AND(YEAR(DomJun1+14)=AñoNatural,MONTH(DomJun1+14)=6),DomJun1+14,""),IF(AND(YEAR(DomJun1+21)=AñoNatural,MONTH(DomJun1+21)=6),DomJun1+21,""))</f>
        <v>42904</v>
      </c>
      <c r="I9" s="3"/>
    </row>
    <row r="10" spans="1:18" ht="15.75" x14ac:dyDescent="0.25">
      <c r="A10"/>
      <c r="B10" s="33"/>
      <c r="C10" s="32"/>
      <c r="D10" s="33"/>
      <c r="E10" s="33"/>
      <c r="F10" s="32"/>
      <c r="G10" s="33"/>
      <c r="H10" s="33"/>
      <c r="I10" s="3"/>
    </row>
    <row r="11" spans="1:18" ht="15" customHeight="1" x14ac:dyDescent="0.25">
      <c r="A11"/>
      <c r="B11" s="17">
        <f>IF(DAY(DomJun1)=1,IF(AND(YEAR(DomJun1+15)=AñoNatural,MONTH(DomJun1+15)=6),DomJun1+15,""),IF(AND(YEAR(DomJun1+22)=AñoNatural,MONTH(DomJun1+22)=6),DomJun1+22,""))</f>
        <v>42905</v>
      </c>
      <c r="C11" s="17">
        <f>IF(DAY(DomJun1)=1,IF(AND(YEAR(DomJun1+16)=AñoNatural,MONTH(DomJun1+16)=6),DomJun1+16,""),IF(AND(YEAR(DomJun1+23)=AñoNatural,MONTH(DomJun1+23)=6),DomJun1+23,""))</f>
        <v>42906</v>
      </c>
      <c r="D11" s="17">
        <f>IF(DAY(DomJun1)=1,IF(AND(YEAR(DomJun1+17)=AñoNatural,MONTH(DomJun1+17)=6),DomJun1+17,""),IF(AND(YEAR(DomJun1+24)=AñoNatural,MONTH(DomJun1+24)=6),DomJun1+24,""))</f>
        <v>42907</v>
      </c>
      <c r="E11" s="17">
        <f>IF(DAY(DomJun1)=1,IF(AND(YEAR(DomJun1+18)=AñoNatural,MONTH(DomJun1+18)=6),DomJun1+18,""),IF(AND(YEAR(DomJun1+25)=AñoNatural,MONTH(DomJun1+25)=6),DomJun1+25,""))</f>
        <v>42908</v>
      </c>
      <c r="F11" s="17">
        <f>IF(DAY(DomJun1)=1,IF(AND(YEAR(DomJun1+19)=AñoNatural,MONTH(DomJun1+19)=6),DomJun1+19,""),IF(AND(YEAR(DomJun1+26)=AñoNatural,MONTH(DomJun1+26)=6),DomJun1+26,""))</f>
        <v>42909</v>
      </c>
      <c r="G11" s="17">
        <f>IF(DAY(DomJun1)=1,IF(AND(YEAR(DomJun1+20)=AñoNatural,MONTH(DomJun1+20)=6),DomJun1+20,""),IF(AND(YEAR(DomJun1+27)=AñoNatural,MONTH(DomJun1+27)=6),DomJun1+27,""))</f>
        <v>42910</v>
      </c>
      <c r="H11" s="17"/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IF(DAY(DomJun1)=1,IF(AND(YEAR(DomJun1+22)=AñoNatural,MONTH(DomJun1+22)=6),DomJun1+22,""),IF(AND(YEAR(DomJun1+29)=AñoNatural,MONTH(DomJun1+29)=6),DomJun1+29,""))</f>
        <v>42912</v>
      </c>
      <c r="C13" s="16">
        <f>IF(DAY(DomJun1)=1,IF(AND(YEAR(DomJun1+23)=AñoNatural,MONTH(DomJun1+23)=6),DomJun1+23,""),IF(AND(YEAR(DomJun1+30)=AñoNatural,MONTH(DomJun1+30)=6),DomJun1+30,""))</f>
        <v>42913</v>
      </c>
      <c r="D13" s="16">
        <f>IF(DAY(DomJun1)=1,IF(AND(YEAR(DomJun1+24)=AñoNatural,MONTH(DomJun1+24)=6),DomJun1+24,""),IF(AND(YEAR(DomJun1+31)=AñoNatural,MONTH(DomJun1+31)=6),DomJun1+31,""))</f>
        <v>42914</v>
      </c>
      <c r="E13" s="16">
        <f>IF(DAY(DomJun1)=1,IF(AND(YEAR(DomJun1+25)=AñoNatural,MONTH(DomJun1+25)=6),DomJun1+25,""),IF(AND(YEAR(DomJun1+32)=AñoNatural,MONTH(DomJun1+32)=6),DomJun1+32,""))</f>
        <v>42915</v>
      </c>
      <c r="F13" s="16">
        <f>IF(DAY(DomJun1)=1,IF(AND(YEAR(DomJun1+26)=AñoNatural,MONTH(DomJun1+26)=6),DomJun1+26,""),IF(AND(YEAR(DomJun1+33)=AñoNatural,MONTH(DomJun1+33)=6),DomJun1+33,""))</f>
        <v>42916</v>
      </c>
      <c r="G13" s="16" t="str">
        <f>IF(DAY(DomJun1)=1,IF(AND(YEAR(DomJun1+27)=AñoNatural,MONTH(DomJun1+27)=6),DomJun1+27,""),IF(AND(YEAR(DomJun1+34)=AñoNatural,MONTH(DomJun1+34)=6),DomJun1+34,""))</f>
        <v/>
      </c>
      <c r="H13" s="16" t="str">
        <f>IF(DAY(DomJun1)=1,IF(AND(YEAR(DomJun1+28)=AñoNatural,MONTH(DomJun1+28)=6),DomJun1+28,""),IF(AND(YEAR(DomJun1+35)=AñoNatural,MONTH(DomJun1+35)=6),DomJun1+35,""))</f>
        <v/>
      </c>
      <c r="I13" s="3"/>
    </row>
    <row r="14" spans="1:18" ht="15.75" x14ac:dyDescent="0.25">
      <c r="A14"/>
      <c r="B14" s="40"/>
      <c r="C14" s="32"/>
      <c r="D14" s="32"/>
      <c r="E14" s="32"/>
      <c r="F14" s="32"/>
      <c r="G14" s="9"/>
      <c r="H14" s="9"/>
      <c r="I14" s="3"/>
    </row>
    <row r="15" spans="1:18" ht="15" customHeight="1" x14ac:dyDescent="0.25">
      <c r="A15"/>
      <c r="B15" s="17" t="str">
        <f>IF(DAY(DomJun1)=1,IF(AND(YEAR(DomJun1+29)=AñoNatural,MONTH(DomJun1+29)=6),DomJun1+29,""),IF(AND(YEAR(DomJun1+36)=AñoNatural,MONTH(DomJun1+36)=6),DomJun1+36,""))</f>
        <v/>
      </c>
      <c r="C15" s="18" t="str">
        <f>IF(DAY(DomJun1)=1,IF(AND(YEAR(DomJun1+30)=AñoNatural,MONTH(DomJun1+30)=6),DomJun1+30,""),IF(AND(YEAR(DomJun1+37)=AñoNatural,MONTH(DomJun1+37)=6),DomJun1+37,""))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5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  <pageSetUpPr fitToPage="1"/>
  </sheetPr>
  <dimension ref="A1:R20"/>
  <sheetViews>
    <sheetView showGridLines="0" topLeftCell="A7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UPPER(TEXT(DATE(AñoNatural,7,1),"mmmm aaaa"))</f>
        <v>JULIO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IF(DAY(DomJul1)=1,"",IF(AND(YEAR(DomJul1+1)=AñoNatural,MONTH(DomJul1+1)=7),DomJul1+1,""))</f>
        <v/>
      </c>
      <c r="C5" s="14" t="str">
        <f>IF(DAY(DomJul1)=1,"",IF(AND(YEAR(DomJul1+2)=AñoNatural,MONTH(DomJul1+2)=7),DomJul1+2,""))</f>
        <v/>
      </c>
      <c r="D5" s="14" t="str">
        <f>IF(DAY(DomJul1)=1,"",IF(AND(YEAR(DomJul1+3)=AñoNatural,MONTH(DomJul1+3)=7),DomJul1+3,""))</f>
        <v/>
      </c>
      <c r="E5" s="14" t="str">
        <f>IF(DAY(DomJul1)=1,"",IF(AND(YEAR(DomJul1+4)=AñoNatural,MONTH(DomJul1+4)=7),DomJul1+4,""))</f>
        <v/>
      </c>
      <c r="F5" s="14" t="str">
        <f>IF(DAY(DomJul1)=1,"",IF(AND(YEAR(DomJul1+5)=AñoNatural,MONTH(DomJul1+5)=7),DomJul1+5,""))</f>
        <v/>
      </c>
      <c r="G5" s="14">
        <f>IF(DAY(DomJul1)=1,"",IF(AND(YEAR(DomJul1+6)=AñoNatural,MONTH(DomJul1+6)=7),DomJul1+6,""))</f>
        <v>42917</v>
      </c>
      <c r="H5" s="14">
        <f>IF(DAY(DomJul1)=1,IF(AND(YEAR(DomJul1)=AñoNatural,MONTH(DomJul1)=7),DomJul1,""),IF(AND(YEAR(DomJul1+7)=AñoNatural,MONTH(DomJul1+7)=7),DomJul1+7,""))</f>
        <v>42918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/>
      <c r="G6" s="33"/>
      <c r="H6" s="33"/>
      <c r="I6" s="3"/>
    </row>
    <row r="7" spans="1:18" ht="15" customHeight="1" x14ac:dyDescent="0.25">
      <c r="A7"/>
      <c r="B7" s="15">
        <f>IF(DAY(DomJul1)=1,IF(AND(YEAR(DomJul1+1)=AñoNatural,MONTH(DomJul1+1)=7),DomJul1+1,""),IF(AND(YEAR(DomJul1+8)=AñoNatural,MONTH(DomJul1+8)=7),DomJul1+8,""))</f>
        <v>42919</v>
      </c>
      <c r="C7" s="15">
        <f>IF(DAY(DomJul1)=1,IF(AND(YEAR(DomJul1+2)=AñoNatural,MONTH(DomJul1+2)=7),DomJul1+2,""),IF(AND(YEAR(DomJul1+9)=AñoNatural,MONTH(DomJul1+9)=7),DomJul1+9,""))</f>
        <v>42920</v>
      </c>
      <c r="D7" s="15">
        <f>IF(DAY(DomJul1)=1,IF(AND(YEAR(DomJul1+3)=AñoNatural,MONTH(DomJul1+3)=7),DomJul1+3,""),IF(AND(YEAR(DomJul1+10)=AñoNatural,MONTH(DomJul1+10)=7),DomJul1+10,""))</f>
        <v>42921</v>
      </c>
      <c r="E7" s="15">
        <f>IF(DAY(DomJul1)=1,IF(AND(YEAR(DomJul1+4)=AñoNatural,MONTH(DomJul1+4)=7),DomJul1+4,""),IF(AND(YEAR(DomJul1+11)=AñoNatural,MONTH(DomJul1+11)=7),DomJul1+11,""))</f>
        <v>42922</v>
      </c>
      <c r="F7" s="15">
        <f>IF(DAY(DomJul1)=1,IF(AND(YEAR(DomJul1+5)=AñoNatural,MONTH(DomJul1+5)=7),DomJul1+5,""),IF(AND(YEAR(DomJul1+12)=AñoNatural,MONTH(DomJul1+12)=7),DomJul1+12,""))</f>
        <v>42923</v>
      </c>
      <c r="G7" s="15">
        <f>IF(DAY(DomJul1)=1,IF(AND(YEAR(DomJul1+6)=AñoNatural,MONTH(DomJul1+6)=7),DomJul1+6,""),IF(AND(YEAR(DomJul1+13)=AñoNatural,MONTH(DomJul1+13)=7),DomJul1+13,""))</f>
        <v>42924</v>
      </c>
      <c r="H7" s="15">
        <f>IF(DAY(DomJul1)=1,IF(AND(YEAR(DomJul1+7)=AñoNatural,MONTH(DomJul1+7)=7),DomJul1+7,""),IF(AND(YEAR(DomJul1+14)=AñoNatural,MONTH(DomJul1+14)=7),DomJul1+14,""))</f>
        <v>42925</v>
      </c>
      <c r="I7" s="3"/>
    </row>
    <row r="8" spans="1:18" ht="15.75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IF(DAY(DomJul1)=1,IF(AND(YEAR(DomJul1+8)=AñoNatural,MONTH(DomJul1+8)=7),DomJul1+8,""),IF(AND(YEAR(DomJul1+15)=AñoNatural,MONTH(DomJul1+15)=7),DomJul1+15,""))</f>
        <v>42926</v>
      </c>
      <c r="C9" s="16">
        <f>IF(DAY(DomJul1)=1,IF(AND(YEAR(DomJul1+9)=AñoNatural,MONTH(DomJul1+9)=7),DomJul1+9,""),IF(AND(YEAR(DomJul1+16)=AñoNatural,MONTH(DomJul1+16)=7),DomJul1+16,""))</f>
        <v>42927</v>
      </c>
      <c r="D9" s="16">
        <f>IF(DAY(DomJul1)=1,IF(AND(YEAR(DomJul1+10)=AñoNatural,MONTH(DomJul1+10)=7),DomJul1+10,""),IF(AND(YEAR(DomJul1+17)=AñoNatural,MONTH(DomJul1+17)=7),DomJul1+17,""))</f>
        <v>42928</v>
      </c>
      <c r="E9" s="16">
        <f>IF(DAY(DomJul1)=1,IF(AND(YEAR(DomJul1+11)=AñoNatural,MONTH(DomJul1+11)=7),DomJul1+11,""),IF(AND(YEAR(DomJul1+18)=AñoNatural,MONTH(DomJul1+18)=7),DomJul1+18,""))</f>
        <v>42929</v>
      </c>
      <c r="F9" s="16">
        <f>IF(DAY(DomJul1)=1,IF(AND(YEAR(DomJul1+12)=AñoNatural,MONTH(DomJul1+12)=7),DomJul1+12,""),IF(AND(YEAR(DomJul1+19)=AñoNatural,MONTH(DomJul1+19)=7),DomJul1+19,""))</f>
        <v>42930</v>
      </c>
      <c r="G9" s="16">
        <f>IF(DAY(DomJul1)=1,IF(AND(YEAR(DomJul1+13)=AñoNatural,MONTH(DomJul1+13)=7),DomJul1+13,""),IF(AND(YEAR(DomJul1+20)=AñoNatural,MONTH(DomJul1+20)=7),DomJul1+20,""))</f>
        <v>42931</v>
      </c>
      <c r="H9" s="16">
        <f>IF(DAY(DomJul1)=1,IF(AND(YEAR(DomJul1+14)=AñoNatural,MONTH(DomJul1+14)=7),DomJul1+14,""),IF(AND(YEAR(DomJul1+21)=AñoNatural,MONTH(DomJul1+21)=7),DomJul1+21,""))</f>
        <v>42932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IF(DAY(DomJul1)=1,IF(AND(YEAR(DomJul1+15)=AñoNatural,MONTH(DomJul1+15)=7),DomJul1+15,""),IF(AND(YEAR(DomJul1+22)=AñoNatural,MONTH(DomJul1+22)=7),DomJul1+22,""))</f>
        <v>42933</v>
      </c>
      <c r="C11" s="17">
        <f>IF(DAY(DomJul1)=1,IF(AND(YEAR(DomJul1+16)=AñoNatural,MONTH(DomJul1+16)=7),DomJul1+16,""),IF(AND(YEAR(DomJul1+23)=AñoNatural,MONTH(DomJul1+23)=7),DomJul1+23,""))</f>
        <v>42934</v>
      </c>
      <c r="D11" s="17">
        <f>IF(DAY(DomJul1)=1,IF(AND(YEAR(DomJul1+17)=AñoNatural,MONTH(DomJul1+17)=7),DomJul1+17,""),IF(AND(YEAR(DomJul1+24)=AñoNatural,MONTH(DomJul1+24)=7),DomJul1+24,""))</f>
        <v>42935</v>
      </c>
      <c r="E11" s="17">
        <f>IF(DAY(DomJul1)=1,IF(AND(YEAR(DomJul1+18)=AñoNatural,MONTH(DomJul1+18)=7),DomJul1+18,""),IF(AND(YEAR(DomJul1+25)=AñoNatural,MONTH(DomJul1+25)=7),DomJul1+25,""))</f>
        <v>42936</v>
      </c>
      <c r="F11" s="17">
        <f>IF(DAY(DomJul1)=1,IF(AND(YEAR(DomJul1+19)=AñoNatural,MONTH(DomJul1+19)=7),DomJul1+19,""),IF(AND(YEAR(DomJul1+26)=AñoNatural,MONTH(DomJul1+26)=7),DomJul1+26,""))</f>
        <v>42937</v>
      </c>
      <c r="G11" s="17">
        <f>IF(DAY(DomJul1)=1,IF(AND(YEAR(DomJul1+20)=AñoNatural,MONTH(DomJul1+20)=7),DomJul1+20,""),IF(AND(YEAR(DomJul1+27)=AñoNatural,MONTH(DomJul1+27)=7),DomJul1+27,""))</f>
        <v>42938</v>
      </c>
      <c r="H11" s="17">
        <f>IF(DAY(DomJul1)=1,IF(AND(YEAR(DomJul1+21)=AñoNatural,MONTH(DomJul1+21)=7),DomJul1+21,""),IF(AND(YEAR(DomJul1+28)=AñoNatural,MONTH(DomJul1+28)=7),DomJul1+28,""))</f>
        <v>42939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IF(DAY(DomJul1)=1,IF(AND(YEAR(DomJul1+22)=AñoNatural,MONTH(DomJul1+22)=7),DomJul1+22,""),IF(AND(YEAR(DomJul1+29)=AñoNatural,MONTH(DomJul1+29)=7),DomJul1+29,""))</f>
        <v>42940</v>
      </c>
      <c r="C13" s="16">
        <f>IF(DAY(DomJul1)=1,IF(AND(YEAR(DomJul1+23)=AñoNatural,MONTH(DomJul1+23)=7),DomJul1+23,""),IF(AND(YEAR(DomJul1+30)=AñoNatural,MONTH(DomJul1+30)=7),DomJul1+30,""))</f>
        <v>42941</v>
      </c>
      <c r="D13" s="16">
        <f>IF(DAY(DomJul1)=1,IF(AND(YEAR(DomJul1+24)=AñoNatural,MONTH(DomJul1+24)=7),DomJul1+24,""),IF(AND(YEAR(DomJul1+31)=AñoNatural,MONTH(DomJul1+31)=7),DomJul1+31,""))</f>
        <v>42942</v>
      </c>
      <c r="E13" s="16">
        <f>IF(DAY(DomJul1)=1,IF(AND(YEAR(DomJul1+25)=AñoNatural,MONTH(DomJul1+25)=7),DomJul1+25,""),IF(AND(YEAR(DomJul1+32)=AñoNatural,MONTH(DomJul1+32)=7),DomJul1+32,""))</f>
        <v>42943</v>
      </c>
      <c r="F13" s="16">
        <f>IF(DAY(DomJul1)=1,IF(AND(YEAR(DomJul1+26)=AñoNatural,MONTH(DomJul1+26)=7),DomJul1+26,""),IF(AND(YEAR(DomJul1+33)=AñoNatural,MONTH(DomJul1+33)=7),DomJul1+33,""))</f>
        <v>42944</v>
      </c>
      <c r="G13" s="16">
        <f>IF(DAY(DomJul1)=1,IF(AND(YEAR(DomJul1+27)=AñoNatural,MONTH(DomJul1+27)=7),DomJul1+27,""),IF(AND(YEAR(DomJul1+34)=AñoNatural,MONTH(DomJul1+34)=7),DomJul1+34,""))</f>
        <v>42945</v>
      </c>
      <c r="H13" s="16">
        <f>IF(DAY(DomJul1)=1,IF(AND(YEAR(DomJul1+28)=AñoNatural,MONTH(DomJul1+28)=7),DomJul1+28,""),IF(AND(YEAR(DomJul1+35)=AñoNatural,MONTH(DomJul1+35)=7),DomJul1+35,""))</f>
        <v>42946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IF(DAY(DomJul1)=1,IF(AND(YEAR(DomJul1+29)=AñoNatural,MONTH(DomJul1+29)=7),DomJul1+29,""),IF(AND(YEAR(DomJul1+36)=AñoNatural,MONTH(DomJul1+36)=7),DomJul1+36,""))</f>
        <v>42947</v>
      </c>
      <c r="C15" s="18" t="str">
        <f>IF(DAY(DomJul1)=1,IF(AND(YEAR(DomJul1+30)=AñoNatural,MONTH(DomJul1+30)=7),DomJul1+30,""),IF(AND(YEAR(DomJul1+37)=AñoNatural,MONTH(DomJul1+37)=7),DomJul1+37,""))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8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  <pageSetUpPr fitToPage="1"/>
  </sheetPr>
  <dimension ref="A1:R20"/>
  <sheetViews>
    <sheetView showGridLines="0" topLeftCell="A10" workbookViewId="0">
      <selection activeCell="C14" sqref="C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UPPER(TEXT(DATE(AñoNatural,8,1),"mmmm aaaa"))</f>
        <v>AGOSTO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IF(DAY(DomAgo1)=1,"",IF(AND(YEAR(DomAgo1+1)=AñoNatural,MONTH(DomAgo1+1)=8),DomAgo1+1,""))</f>
        <v/>
      </c>
      <c r="C5" s="14">
        <f>IF(DAY(DomAgo1)=1,"",IF(AND(YEAR(DomAgo1+2)=AñoNatural,MONTH(DomAgo1+2)=8),DomAgo1+2,""))</f>
        <v>42948</v>
      </c>
      <c r="D5" s="14">
        <f>IF(DAY(DomAgo1)=1,"",IF(AND(YEAR(DomAgo1+3)=AñoNatural,MONTH(DomAgo1+3)=8),DomAgo1+3,""))</f>
        <v>42949</v>
      </c>
      <c r="E5" s="14">
        <f>IF(DAY(DomAgo1)=1,"",IF(AND(YEAR(DomAgo1+4)=AñoNatural,MONTH(DomAgo1+4)=8),DomAgo1+4,""))</f>
        <v>42950</v>
      </c>
      <c r="F5" s="14">
        <f>IF(DAY(DomAgo1)=1,"",IF(AND(YEAR(DomAgo1+5)=AñoNatural,MONTH(DomAgo1+5)=8),DomAgo1+5,""))</f>
        <v>42951</v>
      </c>
      <c r="G5" s="14">
        <f>IF(DAY(DomAgo1)=1,"",IF(AND(YEAR(DomAgo1+6)=AñoNatural,MONTH(DomAgo1+6)=8),DomAgo1+6,""))</f>
        <v>42952</v>
      </c>
      <c r="H5" s="14">
        <f>IF(DAY(DomAgo1)=1,IF(AND(YEAR(DomAgo1)=AñoNatural,MONTH(DomAgo1)=8),DomAgo1,""),IF(AND(YEAR(DomAgo1+7)=AñoNatural,MONTH(DomAgo1+7)=8),DomAgo1+7,""))</f>
        <v>42953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/>
      <c r="E6" s="32"/>
      <c r="F6" s="32"/>
      <c r="G6" s="32"/>
      <c r="H6" s="32"/>
      <c r="I6" s="3"/>
    </row>
    <row r="7" spans="1:18" ht="15" customHeight="1" x14ac:dyDescent="0.25">
      <c r="A7"/>
      <c r="B7" s="15">
        <f>IF(DAY(DomAgo1)=1,IF(AND(YEAR(DomAgo1+1)=AñoNatural,MONTH(DomAgo1+1)=8),DomAgo1+1,""),IF(AND(YEAR(DomAgo1+8)=AñoNatural,MONTH(DomAgo1+8)=8),DomAgo1+8,""))</f>
        <v>42954</v>
      </c>
      <c r="C7" s="15">
        <f>IF(DAY(DomAgo1)=1,IF(AND(YEAR(DomAgo1+2)=AñoNatural,MONTH(DomAgo1+2)=8),DomAgo1+2,""),IF(AND(YEAR(DomAgo1+9)=AñoNatural,MONTH(DomAgo1+9)=8),DomAgo1+9,""))</f>
        <v>42955</v>
      </c>
      <c r="D7" s="15">
        <f>IF(DAY(DomAgo1)=1,IF(AND(YEAR(DomAgo1+3)=AñoNatural,MONTH(DomAgo1+3)=8),DomAgo1+3,""),IF(AND(YEAR(DomAgo1+10)=AñoNatural,MONTH(DomAgo1+10)=8),DomAgo1+10,""))</f>
        <v>42956</v>
      </c>
      <c r="E7" s="15">
        <f>IF(DAY(DomAgo1)=1,IF(AND(YEAR(DomAgo1+4)=AñoNatural,MONTH(DomAgo1+4)=8),DomAgo1+4,""),IF(AND(YEAR(DomAgo1+11)=AñoNatural,MONTH(DomAgo1+11)=8),DomAgo1+11,""))</f>
        <v>42957</v>
      </c>
      <c r="F7" s="15">
        <f>IF(DAY(DomAgo1)=1,IF(AND(YEAR(DomAgo1+5)=AñoNatural,MONTH(DomAgo1+5)=8),DomAgo1+5,""),IF(AND(YEAR(DomAgo1+12)=AñoNatural,MONTH(DomAgo1+12)=8),DomAgo1+12,""))</f>
        <v>42958</v>
      </c>
      <c r="G7" s="15">
        <f>IF(DAY(DomAgo1)=1,IF(AND(YEAR(DomAgo1+6)=AñoNatural,MONTH(DomAgo1+6)=8),DomAgo1+6,""),IF(AND(YEAR(DomAgo1+13)=AñoNatural,MONTH(DomAgo1+13)=8),DomAgo1+13,""))</f>
        <v>42959</v>
      </c>
      <c r="H7" s="15">
        <f>IF(DAY(DomAgo1)=1,IF(AND(YEAR(DomAgo1+7)=AñoNatural,MONTH(DomAgo1+7)=8),DomAgo1+7,""),IF(AND(YEAR(DomAgo1+14)=AñoNatural,MONTH(DomAgo1+14)=8),DomAgo1+14,""))</f>
        <v>42960</v>
      </c>
      <c r="I7" s="3"/>
    </row>
    <row r="8" spans="1:18" ht="15.75" x14ac:dyDescent="0.25">
      <c r="A8"/>
      <c r="B8" s="35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IF(DAY(DomAgo1)=1,IF(AND(YEAR(DomAgo1+8)=AñoNatural,MONTH(DomAgo1+8)=8),DomAgo1+8,""),IF(AND(YEAR(DomAgo1+15)=AñoNatural,MONTH(DomAgo1+15)=8),DomAgo1+15,""))</f>
        <v>42961</v>
      </c>
      <c r="C9" s="16">
        <f>IF(DAY(DomAgo1)=1,IF(AND(YEAR(DomAgo1+9)=AñoNatural,MONTH(DomAgo1+9)=8),DomAgo1+9,""),IF(AND(YEAR(DomAgo1+16)=AñoNatural,MONTH(DomAgo1+16)=8),DomAgo1+16,""))</f>
        <v>42962</v>
      </c>
      <c r="D9" s="16">
        <f>IF(DAY(DomAgo1)=1,IF(AND(YEAR(DomAgo1+10)=AñoNatural,MONTH(DomAgo1+10)=8),DomAgo1+10,""),IF(AND(YEAR(DomAgo1+17)=AñoNatural,MONTH(DomAgo1+17)=8),DomAgo1+17,""))</f>
        <v>42963</v>
      </c>
      <c r="E9" s="16">
        <f>IF(DAY(DomAgo1)=1,IF(AND(YEAR(DomAgo1+11)=AñoNatural,MONTH(DomAgo1+11)=8),DomAgo1+11,""),IF(AND(YEAR(DomAgo1+18)=AñoNatural,MONTH(DomAgo1+18)=8),DomAgo1+18,""))</f>
        <v>42964</v>
      </c>
      <c r="F9" s="16">
        <f>IF(DAY(DomAgo1)=1,IF(AND(YEAR(DomAgo1+12)=AñoNatural,MONTH(DomAgo1+12)=8),DomAgo1+12,""),IF(AND(YEAR(DomAgo1+19)=AñoNatural,MONTH(DomAgo1+19)=8),DomAgo1+19,""))</f>
        <v>42965</v>
      </c>
      <c r="G9" s="16">
        <f>IF(DAY(DomAgo1)=1,IF(AND(YEAR(DomAgo1+13)=AñoNatural,MONTH(DomAgo1+13)=8),DomAgo1+13,""),IF(AND(YEAR(DomAgo1+20)=AñoNatural,MONTH(DomAgo1+20)=8),DomAgo1+20,""))</f>
        <v>42966</v>
      </c>
      <c r="H9" s="16">
        <f>IF(DAY(DomAgo1)=1,IF(AND(YEAR(DomAgo1+14)=AñoNatural,MONTH(DomAgo1+14)=8),DomAgo1+14,""),IF(AND(YEAR(DomAgo1+21)=AñoNatural,MONTH(DomAgo1+21)=8),DomAgo1+21,""))</f>
        <v>42967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IF(DAY(DomAgo1)=1,IF(AND(YEAR(DomAgo1+15)=AñoNatural,MONTH(DomAgo1+15)=8),DomAgo1+15,""),IF(AND(YEAR(DomAgo1+22)=AñoNatural,MONTH(DomAgo1+22)=8),DomAgo1+22,""))</f>
        <v>42968</v>
      </c>
      <c r="C11" s="17">
        <f>IF(DAY(DomAgo1)=1,IF(AND(YEAR(DomAgo1+16)=AñoNatural,MONTH(DomAgo1+16)=8),DomAgo1+16,""),IF(AND(YEAR(DomAgo1+23)=AñoNatural,MONTH(DomAgo1+23)=8),DomAgo1+23,""))</f>
        <v>42969</v>
      </c>
      <c r="D11" s="17">
        <f>IF(DAY(DomAgo1)=1,IF(AND(YEAR(DomAgo1+17)=AñoNatural,MONTH(DomAgo1+17)=8),DomAgo1+17,""),IF(AND(YEAR(DomAgo1+24)=AñoNatural,MONTH(DomAgo1+24)=8),DomAgo1+24,""))</f>
        <v>42970</v>
      </c>
      <c r="E11" s="17">
        <f>IF(DAY(DomAgo1)=1,IF(AND(YEAR(DomAgo1+18)=AñoNatural,MONTH(DomAgo1+18)=8),DomAgo1+18,""),IF(AND(YEAR(DomAgo1+25)=AñoNatural,MONTH(DomAgo1+25)=8),DomAgo1+25,""))</f>
        <v>42971</v>
      </c>
      <c r="F11" s="17">
        <f>IF(DAY(DomAgo1)=1,IF(AND(YEAR(DomAgo1+19)=AñoNatural,MONTH(DomAgo1+19)=8),DomAgo1+19,""),IF(AND(YEAR(DomAgo1+26)=AñoNatural,MONTH(DomAgo1+26)=8),DomAgo1+26,""))</f>
        <v>42972</v>
      </c>
      <c r="G11" s="17">
        <f>IF(DAY(DomAgo1)=1,IF(AND(YEAR(DomAgo1+20)=AñoNatural,MONTH(DomAgo1+20)=8),DomAgo1+20,""),IF(AND(YEAR(DomAgo1+27)=AñoNatural,MONTH(DomAgo1+27)=8),DomAgo1+27,""))</f>
        <v>42973</v>
      </c>
      <c r="H11" s="17">
        <f>IF(DAY(DomAgo1)=1,IF(AND(YEAR(DomAgo1+21)=AñoNatural,MONTH(DomAgo1+21)=8),DomAgo1+21,""),IF(AND(YEAR(DomAgo1+28)=AñoNatural,MONTH(DomAgo1+28)=8),DomAgo1+28,""))</f>
        <v>42974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IF(DAY(DomAgo1)=1,IF(AND(YEAR(DomAgo1+22)=AñoNatural,MONTH(DomAgo1+22)=8),DomAgo1+22,""),IF(AND(YEAR(DomAgo1+29)=AñoNatural,MONTH(DomAgo1+29)=8),DomAgo1+29,""))</f>
        <v>42975</v>
      </c>
      <c r="C13" s="16">
        <f>IF(DAY(DomAgo1)=1,IF(AND(YEAR(DomAgo1+23)=AñoNatural,MONTH(DomAgo1+23)=8),DomAgo1+23,""),IF(AND(YEAR(DomAgo1+30)=AñoNatural,MONTH(DomAgo1+30)=8),DomAgo1+30,""))</f>
        <v>42976</v>
      </c>
      <c r="D13" s="16">
        <f>IF(DAY(DomAgo1)=1,IF(AND(YEAR(DomAgo1+24)=AñoNatural,MONTH(DomAgo1+24)=8),DomAgo1+24,""),IF(AND(YEAR(DomAgo1+31)=AñoNatural,MONTH(DomAgo1+31)=8),DomAgo1+31,""))</f>
        <v>42977</v>
      </c>
      <c r="E13" s="16">
        <f>IF(DAY(DomAgo1)=1,IF(AND(YEAR(DomAgo1+25)=AñoNatural,MONTH(DomAgo1+25)=8),DomAgo1+25,""),IF(AND(YEAR(DomAgo1+32)=AñoNatural,MONTH(DomAgo1+32)=8),DomAgo1+32,""))</f>
        <v>42978</v>
      </c>
      <c r="F13" s="16" t="str">
        <f>IF(DAY(DomAgo1)=1,IF(AND(YEAR(DomAgo1+26)=AñoNatural,MONTH(DomAgo1+26)=8),DomAgo1+26,""),IF(AND(YEAR(DomAgo1+33)=AñoNatural,MONTH(DomAgo1+33)=8),DomAgo1+33,""))</f>
        <v/>
      </c>
      <c r="G13" s="16" t="str">
        <f>IF(DAY(DomAgo1)=1,IF(AND(YEAR(DomAgo1+27)=AñoNatural,MONTH(DomAgo1+27)=8),DomAgo1+27,""),IF(AND(YEAR(DomAgo1+34)=AñoNatural,MONTH(DomAgo1+34)=8),DomAgo1+34,""))</f>
        <v/>
      </c>
      <c r="H13" s="16" t="str">
        <f>IF(DAY(DomAgo1)=1,IF(AND(YEAR(DomAgo1+28)=AñoNatural,MONTH(DomAgo1+28)=8),DomAgo1+28,""),IF(AND(YEAR(DomAgo1+35)=AñoNatural,MONTH(DomAgo1+35)=8),DomAgo1+35,""))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IF(DAY(DomAgo1)=1,IF(AND(YEAR(DomAgo1+29)=AñoNatural,MONTH(DomAgo1+29)=8),DomAgo1+29,""),IF(AND(YEAR(DomAgo1+36)=AñoNatural,MONTH(DomAgo1+36)=8),DomAgo1+36,""))</f>
        <v/>
      </c>
      <c r="C15" s="18" t="str">
        <f>IF(DAY(DomAgo1)=1,IF(AND(YEAR(DomAgo1+30)=AñoNatural,MONTH(DomAgo1+30)=8),DomAgo1+30,""),IF(AND(YEAR(DomAgo1+37)=AñoNatural,MONTH(DomAgo1+37)=8),DomAgo1+37,""))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R20"/>
  <sheetViews>
    <sheetView showGridLines="0" topLeftCell="A10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4" t="str">
        <f>UPPER(TEXT(DATE(AñoNatural,9,1),"mmmm aaaa"))</f>
        <v>SEPTIEMBRE 2017</v>
      </c>
      <c r="C3" s="54"/>
      <c r="D3" s="54"/>
      <c r="E3" s="54"/>
      <c r="F3" s="54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IF(DAY(DomSep1)=1,"",IF(AND(YEAR(DomSep1+1)=AñoNatural,MONTH(DomSep1+1)=9),DomSep1+1,""))</f>
        <v/>
      </c>
      <c r="C5" s="14" t="str">
        <f>IF(DAY(DomSep1)=1,"",IF(AND(YEAR(DomSep1+2)=AñoNatural,MONTH(DomSep1+2)=9),DomSep1+2,""))</f>
        <v/>
      </c>
      <c r="D5" s="14" t="str">
        <f>IF(DAY(DomSep1)=1,"",IF(AND(YEAR(DomSep1+3)=AñoNatural,MONTH(DomSep1+3)=9),DomSep1+3,""))</f>
        <v/>
      </c>
      <c r="E5" s="14" t="str">
        <f>IF(DAY(DomSep1)=1,"",IF(AND(YEAR(DomSep1+4)=AñoNatural,MONTH(DomSep1+4)=9),DomSep1+4,""))</f>
        <v/>
      </c>
      <c r="F5" s="14">
        <f>IF(DAY(DomSep1)=1,"",IF(AND(YEAR(DomSep1+5)=AñoNatural,MONTH(DomSep1+5)=9),DomSep1+5,""))</f>
        <v>42979</v>
      </c>
      <c r="G5" s="14">
        <f>IF(DAY(DomSep1)=1,"",IF(AND(YEAR(DomSep1+6)=AñoNatural,MONTH(DomSep1+6)=9),DomSep1+6,""))</f>
        <v>42980</v>
      </c>
      <c r="H5" s="14">
        <f>IF(DAY(DomSep1)=1,IF(AND(YEAR(DomSep1)=AñoNatural,MONTH(DomSep1)=9),DomSep1,""),IF(AND(YEAR(DomSep1+7)=AñoNatural,MONTH(DomSep1+7)=9),DomSep1+7,""))</f>
        <v>42981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32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IF(DAY(DomSep1)=1,IF(AND(YEAR(DomSep1+1)=AñoNatural,MONTH(DomSep1+1)=9),DomSep1+1,""),IF(AND(YEAR(DomSep1+8)=AñoNatural,MONTH(DomSep1+8)=9),DomSep1+8,""))</f>
        <v>42982</v>
      </c>
      <c r="C7" s="15">
        <f>IF(DAY(DomSep1)=1,IF(AND(YEAR(DomSep1+2)=AñoNatural,MONTH(DomSep1+2)=9),DomSep1+2,""),IF(AND(YEAR(DomSep1+9)=AñoNatural,MONTH(DomSep1+9)=9),DomSep1+9,""))</f>
        <v>42983</v>
      </c>
      <c r="D7" s="15">
        <f>IF(DAY(DomSep1)=1,IF(AND(YEAR(DomSep1+3)=AñoNatural,MONTH(DomSep1+3)=9),DomSep1+3,""),IF(AND(YEAR(DomSep1+10)=AñoNatural,MONTH(DomSep1+10)=9),DomSep1+10,""))</f>
        <v>42984</v>
      </c>
      <c r="E7" s="15">
        <f>IF(DAY(DomSep1)=1,IF(AND(YEAR(DomSep1+4)=AñoNatural,MONTH(DomSep1+4)=9),DomSep1+4,""),IF(AND(YEAR(DomSep1+11)=AñoNatural,MONTH(DomSep1+11)=9),DomSep1+11,""))</f>
        <v>42985</v>
      </c>
      <c r="F7" s="15">
        <f>IF(DAY(DomSep1)=1,IF(AND(YEAR(DomSep1+5)=AñoNatural,MONTH(DomSep1+5)=9),DomSep1+5,""),IF(AND(YEAR(DomSep1+12)=AñoNatural,MONTH(DomSep1+12)=9),DomSep1+12,""))</f>
        <v>42986</v>
      </c>
      <c r="G7" s="15">
        <f>IF(DAY(DomSep1)=1,IF(AND(YEAR(DomSep1+6)=AñoNatural,MONTH(DomSep1+6)=9),DomSep1+6,""),IF(AND(YEAR(DomSep1+13)=AñoNatural,MONTH(DomSep1+13)=9),DomSep1+13,""))</f>
        <v>42987</v>
      </c>
      <c r="H7" s="15">
        <f>IF(DAY(DomSep1)=1,IF(AND(YEAR(DomSep1+7)=AñoNatural,MONTH(DomSep1+7)=9),DomSep1+7,""),IF(AND(YEAR(DomSep1+14)=AñoNatural,MONTH(DomSep1+14)=9),DomSep1+14,""))</f>
        <v>42988</v>
      </c>
      <c r="I7" s="3"/>
    </row>
    <row r="8" spans="1:18" ht="64.5" customHeight="1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IF(DAY(DomSep1)=1,IF(AND(YEAR(DomSep1+8)=AñoNatural,MONTH(DomSep1+8)=9),DomSep1+8,""),IF(AND(YEAR(DomSep1+15)=AñoNatural,MONTH(DomSep1+15)=9),DomSep1+15,""))</f>
        <v>42989</v>
      </c>
      <c r="C9" s="16">
        <f>IF(DAY(DomSep1)=1,IF(AND(YEAR(DomSep1+9)=AñoNatural,MONTH(DomSep1+9)=9),DomSep1+9,""),IF(AND(YEAR(DomSep1+16)=AñoNatural,MONTH(DomSep1+16)=9),DomSep1+16,""))</f>
        <v>42990</v>
      </c>
      <c r="D9" s="16">
        <f>IF(DAY(DomSep1)=1,IF(AND(YEAR(DomSep1+10)=AñoNatural,MONTH(DomSep1+10)=9),DomSep1+10,""),IF(AND(YEAR(DomSep1+17)=AñoNatural,MONTH(DomSep1+17)=9),DomSep1+17,""))</f>
        <v>42991</v>
      </c>
      <c r="E9" s="16">
        <f>IF(DAY(DomSep1)=1,IF(AND(YEAR(DomSep1+11)=AñoNatural,MONTH(DomSep1+11)=9),DomSep1+11,""),IF(AND(YEAR(DomSep1+18)=AñoNatural,MONTH(DomSep1+18)=9),DomSep1+18,""))</f>
        <v>42992</v>
      </c>
      <c r="F9" s="16">
        <f>IF(DAY(DomSep1)=1,IF(AND(YEAR(DomSep1+12)=AñoNatural,MONTH(DomSep1+12)=9),DomSep1+12,""),IF(AND(YEAR(DomSep1+19)=AñoNatural,MONTH(DomSep1+19)=9),DomSep1+19,""))</f>
        <v>42993</v>
      </c>
      <c r="G9" s="16">
        <f>IF(DAY(DomSep1)=1,IF(AND(YEAR(DomSep1+13)=AñoNatural,MONTH(DomSep1+13)=9),DomSep1+13,""),IF(AND(YEAR(DomSep1+20)=AñoNatural,MONTH(DomSep1+20)=9),DomSep1+20,""))</f>
        <v>42994</v>
      </c>
      <c r="H9" s="16">
        <f>IF(DAY(DomSep1)=1,IF(AND(YEAR(DomSep1+14)=AñoNatural,MONTH(DomSep1+14)=9),DomSep1+14,""),IF(AND(YEAR(DomSep1+21)=AñoNatural,MONTH(DomSep1+21)=9),DomSep1+21,""))</f>
        <v>42995</v>
      </c>
      <c r="I9" s="3"/>
    </row>
    <row r="10" spans="1:18" ht="64.5" customHeight="1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IF(DAY(DomSep1)=1,IF(AND(YEAR(DomSep1+15)=AñoNatural,MONTH(DomSep1+15)=9),DomSep1+15,""),IF(AND(YEAR(DomSep1+22)=AñoNatural,MONTH(DomSep1+22)=9),DomSep1+22,""))</f>
        <v>42996</v>
      </c>
      <c r="C11" s="17">
        <f>IF(DAY(DomSep1)=1,IF(AND(YEAR(DomSep1+16)=AñoNatural,MONTH(DomSep1+16)=9),DomSep1+16,""),IF(AND(YEAR(DomSep1+23)=AñoNatural,MONTH(DomSep1+23)=9),DomSep1+23,""))</f>
        <v>42997</v>
      </c>
      <c r="D11" s="17">
        <f>IF(DAY(DomSep1)=1,IF(AND(YEAR(DomSep1+17)=AñoNatural,MONTH(DomSep1+17)=9),DomSep1+17,""),IF(AND(YEAR(DomSep1+24)=AñoNatural,MONTH(DomSep1+24)=9),DomSep1+24,""))</f>
        <v>42998</v>
      </c>
      <c r="E11" s="17">
        <f>IF(DAY(DomSep1)=1,IF(AND(YEAR(DomSep1+18)=AñoNatural,MONTH(DomSep1+18)=9),DomSep1+18,""),IF(AND(YEAR(DomSep1+25)=AñoNatural,MONTH(DomSep1+25)=9),DomSep1+25,""))</f>
        <v>42999</v>
      </c>
      <c r="F11" s="17">
        <f>IF(DAY(DomSep1)=1,IF(AND(YEAR(DomSep1+19)=AñoNatural,MONTH(DomSep1+19)=9),DomSep1+19,""),IF(AND(YEAR(DomSep1+26)=AñoNatural,MONTH(DomSep1+26)=9),DomSep1+26,""))</f>
        <v>43000</v>
      </c>
      <c r="G11" s="17">
        <f>IF(DAY(DomSep1)=1,IF(AND(YEAR(DomSep1+20)=AñoNatural,MONTH(DomSep1+20)=9),DomSep1+20,""),IF(AND(YEAR(DomSep1+27)=AñoNatural,MONTH(DomSep1+27)=9),DomSep1+27,""))</f>
        <v>43001</v>
      </c>
      <c r="H11" s="17">
        <f>IF(DAY(DomSep1)=1,IF(AND(YEAR(DomSep1+21)=AñoNatural,MONTH(DomSep1+21)=9),DomSep1+21,""),IF(AND(YEAR(DomSep1+28)=AñoNatural,MONTH(DomSep1+28)=9),DomSep1+28,""))</f>
        <v>43002</v>
      </c>
      <c r="I11" s="3"/>
    </row>
    <row r="12" spans="1:18" ht="64.5" customHeight="1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>
        <f>IF(DAY(DomSep1)=1,IF(AND(YEAR(DomSep1+22)=AñoNatural,MONTH(DomSep1+22)=9),DomSep1+22,""),IF(AND(YEAR(DomSep1+29)=AñoNatural,MONTH(DomSep1+29)=9),DomSep1+29,""))</f>
        <v>43003</v>
      </c>
      <c r="C13" s="16">
        <f>IF(DAY(DomSep1)=1,IF(AND(YEAR(DomSep1+23)=AñoNatural,MONTH(DomSep1+23)=9),DomSep1+23,""),IF(AND(YEAR(DomSep1+30)=AñoNatural,MONTH(DomSep1+30)=9),DomSep1+30,""))</f>
        <v>43004</v>
      </c>
      <c r="D13" s="16">
        <f>IF(DAY(DomSep1)=1,IF(AND(YEAR(DomSep1+24)=AñoNatural,MONTH(DomSep1+24)=9),DomSep1+24,""),IF(AND(YEAR(DomSep1+31)=AñoNatural,MONTH(DomSep1+31)=9),DomSep1+31,""))</f>
        <v>43005</v>
      </c>
      <c r="E13" s="16">
        <f>IF(DAY(DomSep1)=1,IF(AND(YEAR(DomSep1+25)=AñoNatural,MONTH(DomSep1+25)=9),DomSep1+25,""),IF(AND(YEAR(DomSep1+32)=AñoNatural,MONTH(DomSep1+32)=9),DomSep1+32,""))</f>
        <v>43006</v>
      </c>
      <c r="F13" s="16">
        <f>IF(DAY(DomSep1)=1,IF(AND(YEAR(DomSep1+26)=AñoNatural,MONTH(DomSep1+26)=9),DomSep1+26,""),IF(AND(YEAR(DomSep1+33)=AñoNatural,MONTH(DomSep1+33)=9),DomSep1+33,""))</f>
        <v>43007</v>
      </c>
      <c r="G13" s="16">
        <f>IF(DAY(DomSep1)=1,IF(AND(YEAR(DomSep1+27)=AñoNatural,MONTH(DomSep1+27)=9),DomSep1+27,""),IF(AND(YEAR(DomSep1+34)=AñoNatural,MONTH(DomSep1+34)=9),DomSep1+34,""))</f>
        <v>43008</v>
      </c>
      <c r="H13" s="16" t="str">
        <f>IF(DAY(DomSep1)=1,IF(AND(YEAR(DomSep1+28)=AñoNatural,MONTH(DomSep1+28)=9),DomSep1+28,""),IF(AND(YEAR(DomSep1+35)=AñoNatural,MONTH(DomSep1+35)=9),DomSep1+35,""))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2"/>
      <c r="H14" s="32"/>
      <c r="I14" s="3"/>
    </row>
    <row r="15" spans="1:18" ht="15" customHeight="1" x14ac:dyDescent="0.25">
      <c r="A15"/>
      <c r="B15" s="17" t="str">
        <f>IF(DAY(DomSep1)=1,IF(AND(YEAR(DomSep1+29)=AñoNatural,MONTH(DomSep1+29)=9),DomSep1+29,""),IF(AND(YEAR(DomSep1+36)=AñoNatural,MONTH(DomSep1+36)=9),DomSep1+36,""))</f>
        <v/>
      </c>
      <c r="C15" s="18" t="str">
        <f>IF(DAY(DomSep1)=1,IF(AND(YEAR(DomSep1+30)=AñoNatural,MONTH(DomSep1+30)=9),DomSep1+30,""),IF(AND(YEAR(DomSep1+37)=AñoNatural,MONTH(DomSep1+37)=9),DomSep1+37,""))</f>
        <v/>
      </c>
      <c r="D15" s="55" t="s">
        <v>7</v>
      </c>
      <c r="E15" s="56"/>
      <c r="F15" s="56"/>
      <c r="G15" s="56"/>
      <c r="H15" s="57"/>
      <c r="I15" s="3"/>
    </row>
    <row r="16" spans="1:18" ht="64.5" customHeight="1" x14ac:dyDescent="0.25">
      <c r="A16"/>
      <c r="B16" s="10"/>
      <c r="C16" s="10"/>
      <c r="D16" s="58"/>
      <c r="E16" s="59"/>
      <c r="F16" s="59"/>
      <c r="G16" s="59"/>
      <c r="H16" s="60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0BE4E2F-F9E2-47EA-9749-00C2632BC6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Ene.</vt:lpstr>
      <vt:lpstr>Feb.</vt:lpstr>
      <vt:lpstr>Mar.</vt:lpstr>
      <vt:lpstr>Abr.</vt:lpstr>
      <vt:lpstr>May.</vt:lpstr>
      <vt:lpstr>Jun.</vt:lpstr>
      <vt:lpstr>Jul.</vt:lpstr>
      <vt:lpstr>Ago.</vt:lpstr>
      <vt:lpstr>Sep.</vt:lpstr>
      <vt:lpstr>Oct.</vt:lpstr>
      <vt:lpstr>Nov.</vt:lpstr>
      <vt:lpstr>Dic.</vt:lpstr>
      <vt:lpstr>AñoNatural</vt:lpstr>
      <vt:lpstr>Abr.!Área_de_impresión</vt:lpstr>
      <vt:lpstr>Ago.!Área_de_impresión</vt:lpstr>
      <vt:lpstr>Dic.!Área_de_impresión</vt:lpstr>
      <vt:lpstr>Ene.!Área_de_impresión</vt:lpstr>
      <vt:lpstr>Feb.!Área_de_impresión</vt:lpstr>
      <vt:lpstr>Jul.!Área_de_impresión</vt:lpstr>
      <vt:lpstr>Jun.!Área_de_impresión</vt:lpstr>
      <vt:lpstr>Mar.!Área_de_impresión</vt:lpstr>
      <vt:lpstr>May.!Área_de_impresión</vt:lpstr>
      <vt:lpstr>Nov.!Área_de_impresión</vt:lpstr>
      <vt:lpstr>Oct.!Área_de_impresión</vt:lpstr>
      <vt:lpstr>Sep.!Área_de_impresión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 martinez</dc:creator>
  <cp:lastModifiedBy>juridico</cp:lastModifiedBy>
  <cp:lastPrinted>2016-11-07T20:41:19Z</cp:lastPrinted>
  <dcterms:created xsi:type="dcterms:W3CDTF">2016-01-25T20:56:41Z</dcterms:created>
  <dcterms:modified xsi:type="dcterms:W3CDTF">2017-11-29T00:45:30Z</dcterms:modified>
  <cp:contentStatus>Final</cp:contentStatus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TC034580769991</vt:lpwstr>
  </property>
  <property fmtid="{D5CDD505-2E9C-101B-9397-08002B2CF9AE}" pid="3" name="_MarkAsFinal">
    <vt:bool>true</vt:bool>
  </property>
</Properties>
</file>